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X:\021下水道総務課\排水設備係\個人\山崎\R6　山崎\"/>
    </mc:Choice>
  </mc:AlternateContent>
  <bookViews>
    <workbookView xWindow="0" yWindow="0" windowWidth="15345" windowHeight="8340"/>
  </bookViews>
  <sheets>
    <sheet name="副本返却予定日_窓口申請" sheetId="2" r:id="rId1"/>
    <sheet name="副本返却予定日_スマート申請" sheetId="1" r:id="rId2"/>
  </sheets>
  <definedNames>
    <definedName name="_xlnm.Print_Area" localSheetId="1">副本返却予定日_スマート申請!$A$1:$I$12</definedName>
    <definedName name="_xlnm.Print_Area" localSheetId="0">副本返却予定日_窓口申請!$A$1:$I$12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F2" i="2"/>
  <c r="F3" i="2" l="1"/>
  <c r="L56" i="2"/>
  <c r="L57" i="2" s="1"/>
  <c r="L55" i="2"/>
  <c r="L54" i="2"/>
  <c r="L53" i="2"/>
  <c r="L52" i="2"/>
  <c r="L51" i="2"/>
  <c r="L50" i="2"/>
  <c r="L48" i="2"/>
  <c r="L49" i="2" s="1"/>
  <c r="L46" i="2"/>
  <c r="L47" i="2" s="1"/>
  <c r="L44" i="2"/>
  <c r="L45" i="2" s="1"/>
  <c r="L42" i="2"/>
  <c r="L43" i="2" s="1"/>
  <c r="L40" i="2"/>
  <c r="L41" i="2" s="1"/>
  <c r="L38" i="2"/>
  <c r="L39" i="2" s="1"/>
  <c r="L36" i="2"/>
  <c r="L37" i="2" s="1"/>
  <c r="L34" i="2"/>
  <c r="L35" i="2" s="1"/>
  <c r="L32" i="2"/>
  <c r="L33" i="2" s="1"/>
  <c r="L30" i="2"/>
  <c r="L31" i="2" s="1"/>
  <c r="L28" i="2"/>
  <c r="L29" i="2" s="1"/>
  <c r="L26" i="2"/>
  <c r="L27" i="2" s="1"/>
  <c r="L24" i="2"/>
  <c r="L22" i="2"/>
  <c r="L23" i="2" s="1"/>
  <c r="L20" i="2"/>
  <c r="L21" i="2" s="1"/>
  <c r="L19" i="2"/>
  <c r="L18" i="2"/>
  <c r="L17" i="2"/>
  <c r="L16" i="2"/>
  <c r="L15" i="2"/>
  <c r="L14" i="2"/>
  <c r="H7" i="2"/>
  <c r="H8" i="2" s="1"/>
  <c r="H9" i="2" s="1"/>
  <c r="H10" i="2" s="1"/>
  <c r="H11" i="2" s="1"/>
  <c r="G7" i="2"/>
  <c r="G8" i="2" s="1"/>
  <c r="G9" i="2" s="1"/>
  <c r="G10" i="2" s="1"/>
  <c r="G11" i="2" s="1"/>
  <c r="F7" i="2"/>
  <c r="F8" i="2" s="1"/>
  <c r="F9" i="2" s="1"/>
  <c r="F10" i="2" s="1"/>
  <c r="F11" i="2" s="1"/>
  <c r="E7" i="2"/>
  <c r="E8" i="2" s="1"/>
  <c r="E9" i="2" s="1"/>
  <c r="E10" i="2" s="1"/>
  <c r="E11" i="2" s="1"/>
  <c r="D7" i="2"/>
  <c r="D8" i="2" s="1"/>
  <c r="D9" i="2" s="1"/>
  <c r="D10" i="2" s="1"/>
  <c r="D11" i="2" s="1"/>
  <c r="C7" i="2"/>
  <c r="C8" i="2" s="1"/>
  <c r="C9" i="2" s="1"/>
  <c r="C10" i="2" s="1"/>
  <c r="C11" i="2" s="1"/>
  <c r="B7" i="2"/>
  <c r="B8" i="2" s="1"/>
  <c r="B9" i="2" s="1"/>
  <c r="B10" i="2" s="1"/>
  <c r="B11" i="2" s="1"/>
  <c r="K49" i="2" l="1"/>
  <c r="K33" i="2"/>
  <c r="K27" i="2"/>
  <c r="K35" i="2"/>
  <c r="K43" i="2"/>
  <c r="K41" i="2"/>
  <c r="L25" i="2"/>
  <c r="F4" i="2" s="1"/>
  <c r="K21" i="2"/>
  <c r="K29" i="2"/>
  <c r="K37" i="2"/>
  <c r="K45" i="2"/>
  <c r="K23" i="2"/>
  <c r="K31" i="2"/>
  <c r="K39" i="2"/>
  <c r="K47" i="2"/>
  <c r="K57" i="2"/>
  <c r="H7" i="1"/>
  <c r="K25" i="2" l="1"/>
  <c r="B7" i="1"/>
  <c r="B8" i="1" s="1"/>
  <c r="B9" i="1" s="1"/>
  <c r="B10" i="1" s="1"/>
  <c r="B11" i="1" s="1"/>
  <c r="G7" i="1"/>
  <c r="G8" i="1" s="1"/>
  <c r="G9" i="1" s="1"/>
  <c r="G10" i="1" s="1"/>
  <c r="G11" i="1" s="1"/>
  <c r="C7" i="1"/>
  <c r="C8" i="1" s="1"/>
  <c r="C9" i="1" s="1"/>
  <c r="C10" i="1" s="1"/>
  <c r="C11" i="1" s="1"/>
  <c r="H8" i="1"/>
  <c r="H9" i="1" s="1"/>
  <c r="H10" i="1" s="1"/>
  <c r="H11" i="1" s="1"/>
  <c r="E7" i="1"/>
  <c r="E8" i="1" s="1"/>
  <c r="E9" i="1" s="1"/>
  <c r="E10" i="1" s="1"/>
  <c r="E11" i="1" s="1"/>
  <c r="D7" i="1"/>
  <c r="D8" i="1" s="1"/>
  <c r="D9" i="1" s="1"/>
  <c r="D10" i="1" s="1"/>
  <c r="D11" i="1" s="1"/>
  <c r="F7" i="1"/>
  <c r="F8" i="1" s="1"/>
  <c r="F9" i="1" s="1"/>
  <c r="F10" i="1" s="1"/>
  <c r="F11" i="1" s="1"/>
  <c r="L14" i="1"/>
  <c r="L56" i="1"/>
  <c r="L57" i="1" s="1"/>
  <c r="K57" i="1" s="1"/>
  <c r="L24" i="1"/>
  <c r="L25" i="1" s="1"/>
  <c r="K25" i="1" s="1"/>
  <c r="L48" i="1"/>
  <c r="L49" i="1" s="1"/>
  <c r="K49" i="1" s="1"/>
  <c r="L40" i="1"/>
  <c r="L41" i="1" s="1"/>
  <c r="K41" i="1" s="1"/>
  <c r="L26" i="1"/>
  <c r="L27" i="1" s="1"/>
  <c r="K27" i="1" s="1"/>
  <c r="L50" i="1"/>
  <c r="L42" i="1"/>
  <c r="L44" i="1"/>
  <c r="L45" i="1" s="1"/>
  <c r="K45" i="1" s="1"/>
  <c r="L46" i="1"/>
  <c r="L28" i="1"/>
  <c r="L29" i="1" s="1"/>
  <c r="K29" i="1" s="1"/>
  <c r="L51" i="1"/>
  <c r="L18" i="1"/>
  <c r="L19" i="1"/>
  <c r="L20" i="1"/>
  <c r="L22" i="1"/>
  <c r="L30" i="1"/>
  <c r="L31" i="1" s="1"/>
  <c r="K31" i="1" s="1"/>
  <c r="L52" i="1"/>
  <c r="L32" i="1"/>
  <c r="L33" i="1" s="1"/>
  <c r="K33" i="1" s="1"/>
  <c r="L53" i="1"/>
  <c r="L15" i="1"/>
  <c r="L34" i="1"/>
  <c r="L54" i="1"/>
  <c r="L16" i="1"/>
  <c r="L36" i="1"/>
  <c r="L37" i="1" s="1"/>
  <c r="K37" i="1" s="1"/>
  <c r="L55" i="1"/>
  <c r="L17" i="1"/>
  <c r="L38" i="1"/>
  <c r="L43" i="1" l="1"/>
  <c r="K43" i="1" s="1"/>
  <c r="L47" i="1"/>
  <c r="K47" i="1" s="1"/>
  <c r="L23" i="1"/>
  <c r="K23" i="1" s="1"/>
  <c r="L35" i="1"/>
  <c r="K35" i="1" s="1"/>
  <c r="L39" i="1"/>
  <c r="K39" i="1" s="1"/>
  <c r="L21" i="1"/>
  <c r="K21" i="1" s="1"/>
  <c r="F3" i="1" l="1"/>
  <c r="F4" i="1" s="1"/>
</calcChain>
</file>

<file path=xl/sharedStrings.xml><?xml version="1.0" encoding="utf-8"?>
<sst xmlns="http://schemas.openxmlformats.org/spreadsheetml/2006/main" count="80" uniqueCount="33">
  <si>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</si>
  <si>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</si>
  <si>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</si>
  <si>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</si>
  <si>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</si>
  <si>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</si>
  <si>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</si>
  <si>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</si>
  <si>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</si>
  <si>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</si>
  <si>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</si>
  <si>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</si>
  <si>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</si>
  <si>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</si>
  <si>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</si>
  <si>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日付</t>
    <rPh sb="0" eb="2">
      <t>ヒヅケ</t>
    </rPh>
    <phoneticPr fontId="3"/>
  </si>
  <si>
    <t>営業日外</t>
    <rPh sb="0" eb="3">
      <t>エイギョウビ</t>
    </rPh>
    <rPh sb="3" eb="4">
      <t>ガイ</t>
    </rPh>
    <phoneticPr fontId="3"/>
  </si>
  <si>
    <t>年末</t>
    <rPh sb="0" eb="2">
      <t>ネンマツ</t>
    </rPh>
    <phoneticPr fontId="2"/>
  </si>
  <si>
    <t>年始</t>
    <rPh sb="0" eb="2">
      <t>ネンシ</t>
    </rPh>
    <phoneticPr fontId="3"/>
  </si>
  <si>
    <t>年始</t>
    <rPh sb="0" eb="2">
      <t>ネンシ</t>
    </rPh>
    <phoneticPr fontId="2"/>
  </si>
  <si>
    <t>月</t>
    <rPh sb="0" eb="1">
      <t>ゲツ</t>
    </rPh>
    <phoneticPr fontId="3"/>
  </si>
  <si>
    <t>火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</si>
  <si>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</si>
  <si>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</si>
  <si>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</si>
  <si>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ツチ</t>
    </rPh>
    <phoneticPr fontId="3"/>
  </si>
  <si>
    <t>日</t>
    <rPh sb="0" eb="1">
      <t>ニチ</t>
    </rPh>
    <phoneticPr fontId="3"/>
  </si>
  <si>
    <t>副本返却予定日</t>
    <rPh sb="0" eb="7">
      <t>フクホンヘンキャクヨテイビ</t>
    </rPh>
    <phoneticPr fontId="3"/>
  </si>
  <si>
    <t>スマート申請・届出
（初期入力：本日の日付）</t>
    <rPh sb="4" eb="6">
      <t>シンセイ</t>
    </rPh>
    <rPh sb="7" eb="8">
      <t>トド</t>
    </rPh>
    <rPh sb="8" eb="9">
      <t>デ</t>
    </rPh>
    <rPh sb="11" eb="15">
      <t>ショキニュウリョク</t>
    </rPh>
    <rPh sb="16" eb="18">
      <t>ホンジツ</t>
    </rPh>
    <rPh sb="19" eb="21">
      <t>ヒヅケ</t>
    </rPh>
    <phoneticPr fontId="3"/>
  </si>
  <si>
    <t>市の収受日
（届出日の翌営業日）</t>
    <rPh sb="0" eb="1">
      <t>シ</t>
    </rPh>
    <rPh sb="2" eb="4">
      <t>シュウジュ</t>
    </rPh>
    <rPh sb="4" eb="5">
      <t>ビ</t>
    </rPh>
    <rPh sb="7" eb="10">
      <t>トドケデビ</t>
    </rPh>
    <rPh sb="11" eb="15">
      <t>ヨクエイギョウビ</t>
    </rPh>
    <phoneticPr fontId="3"/>
  </si>
  <si>
    <t>窓口申請・届出
（初期入力：本日の日付）</t>
    <rPh sb="0" eb="4">
      <t>マドグチシンセイ</t>
    </rPh>
    <rPh sb="5" eb="6">
      <t>トド</t>
    </rPh>
    <rPh sb="6" eb="7">
      <t>デ</t>
    </rPh>
    <rPh sb="9" eb="13">
      <t>ショキニュウリョク</t>
    </rPh>
    <rPh sb="14" eb="16">
      <t>ホンジツ</t>
    </rPh>
    <rPh sb="17" eb="19">
      <t>ヒヅケ</t>
    </rPh>
    <phoneticPr fontId="3"/>
  </si>
  <si>
    <t>市の収受日
（＝届出日）</t>
    <rPh sb="0" eb="1">
      <t>シ</t>
    </rPh>
    <rPh sb="2" eb="4">
      <t>シュウジュ</t>
    </rPh>
    <rPh sb="4" eb="5">
      <t>ビ</t>
    </rPh>
    <rPh sb="8" eb="11">
      <t>トドケデビ</t>
    </rPh>
    <phoneticPr fontId="3"/>
  </si>
  <si>
    <r>
      <t xml:space="preserve">副本返却予定日
</t>
    </r>
    <r>
      <rPr>
        <sz val="16"/>
        <color theme="1"/>
        <rFont val="ＭＳ Ｐゴシック"/>
        <family val="3"/>
        <charset val="128"/>
      </rPr>
      <t>（スマート申請の申請一覧ページで交付物の確認）</t>
    </r>
    <rPh sb="0" eb="7">
      <t>フクホンヘンキャクヨテイビ</t>
    </rPh>
    <rPh sb="13" eb="15">
      <t>シンセイ</t>
    </rPh>
    <rPh sb="16" eb="18">
      <t>シンセイ</t>
    </rPh>
    <rPh sb="18" eb="20">
      <t>イチラン</t>
    </rPh>
    <rPh sb="24" eb="27">
      <t>コウフブツ</t>
    </rPh>
    <rPh sb="28" eb="30">
      <t>カクニン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</si>
</sst>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\(aaa\)"/>
    <numFmt numFmtId="177" formatCode="m/d"/>
  </numFmts>
  <fonts count="13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28"/>
      <color theme="1"/>
      <name val="ＭＳ Ｐゴシック"/>
      <family val="2"/>
      <charset val="128"/>
    </font>
    <font>
      <sz val="2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6"/>
      <color rgb="FF0070C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3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4" fillId="0" borderId="0" xfId="0" applyFont="1">
      <alignment vertical="center"/>
    </xf>
    <xf numFmtId="0" fontId="1" fillId="0" borderId="1" xfId="1" applyFont="1" applyFill="1" applyBorder="1" applyAlignment="1">
      <alignment vertical="center"/>
    </xf>
    <xf numFmtId="0" fontId="4" fillId="0" borderId="1" xfId="0" applyFont="1" applyBorder="1">
      <alignment vertical="center"/>
    </xf>
    <xf numFmtId="14" fontId="0" fillId="0" borderId="1" xfId="0" applyNumberForma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14" fontId="6" fillId="0" borderId="0" xfId="0" applyNumberFormat="1" applyFont="1">
      <alignment vertical="center"/>
    </xf>
    <xf numFmtId="14" fontId="5" fillId="0" borderId="0" xfId="0" applyNumberFormat="1" applyFo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>
      <alignment horizontal="center" vertical="center" wrapText="1"/>
    </xf>
    <xf numFmtId="176" fontId="6" fillId="4" borderId="1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8"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92D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57"/>
  <sheetViews>
    <sheetView tabSelected="1" view="pageBreakPreview" zoomScale="80" zoomScaleNormal="100" zoomScaleSheetLayoutView="80" workbookViewId="0">
      <selection activeCell="F2" sqref="F2:H2"/>
    </sheetView>
  </sheetViews>
  <sheetFormatPr defaultRowHeight="13.5" x14ac:dyDescent="0.15"/>
  <cols>
    <col min="1" max="1" width="6" customWidth="1"/>
    <col min="2" max="2" width="17.125" customWidth="1"/>
    <col min="3" max="3" width="17.125" style="1" customWidth="1"/>
    <col min="4" max="5" width="17.125" customWidth="1"/>
    <col min="6" max="6" width="17.125" style="1" customWidth="1"/>
    <col min="7" max="7" width="17.125" style="2" customWidth="1"/>
    <col min="8" max="8" width="17.125" customWidth="1"/>
    <col min="9" max="9" width="5.875" customWidth="1"/>
    <col min="10" max="10" width="5.5" bestFit="1" customWidth="1"/>
    <col min="11" max="11" width="13" bestFit="1" customWidth="1"/>
    <col min="12" max="12" width="11.625" customWidth="1"/>
    <col min="13" max="13" width="5.875" customWidth="1"/>
  </cols>
  <sheetData>
    <row r="1" spans="1:12" ht="23.25" customHeight="1" x14ac:dyDescent="0.15">
      <c r="A1" s="6"/>
      <c r="B1" s="6"/>
      <c r="C1" s="9"/>
      <c r="D1" s="6"/>
    </row>
    <row r="2" spans="1:12" ht="91.5" customHeight="1" x14ac:dyDescent="0.15">
      <c r="A2" s="6"/>
      <c r="B2" s="19" t="s">
        <v>30</v>
      </c>
      <c r="C2" s="19"/>
      <c r="D2" s="19"/>
      <c r="E2" s="19"/>
      <c r="F2" s="20">
        <f ca="1">TODAY()</f>
        <v>45687</v>
      </c>
      <c r="G2" s="20"/>
      <c r="H2" s="20"/>
    </row>
    <row r="3" spans="1:12" ht="91.5" customHeight="1" x14ac:dyDescent="0.15">
      <c r="A3" s="7"/>
      <c r="B3" s="21" t="s">
        <v>31</v>
      </c>
      <c r="C3" s="21"/>
      <c r="D3" s="21"/>
      <c r="E3" s="21"/>
      <c r="F3" s="22">
        <f ca="1">F2</f>
        <v>45687</v>
      </c>
      <c r="G3" s="22"/>
      <c r="H3" s="22"/>
    </row>
    <row r="4" spans="1:12" ht="91.5" customHeight="1" x14ac:dyDescent="0.15">
      <c r="A4" s="7"/>
      <c r="B4" s="17" t="s">
        <v>27</v>
      </c>
      <c r="C4" s="17"/>
      <c r="D4" s="17"/>
      <c r="E4" s="17"/>
      <c r="F4" s="18">
        <f ca="1">WORKDAY(F3,11,L14:L57)</f>
        <v>45705</v>
      </c>
      <c r="G4" s="18"/>
      <c r="H4" s="18"/>
    </row>
    <row r="5" spans="1:12" ht="16.5" customHeight="1" x14ac:dyDescent="0.15">
      <c r="A5" s="7"/>
      <c r="B5" s="7"/>
      <c r="C5" s="8"/>
      <c r="D5" s="7"/>
    </row>
    <row r="6" spans="1:12" ht="32.25" customHeight="1" x14ac:dyDescent="0.15">
      <c r="B6" s="10" t="s">
        <v>26</v>
      </c>
      <c r="C6" s="11" t="s">
        <v>20</v>
      </c>
      <c r="D6" s="11" t="s">
        <v>21</v>
      </c>
      <c r="E6" s="11" t="s">
        <v>22</v>
      </c>
      <c r="F6" s="11" t="s">
        <v>23</v>
      </c>
      <c r="G6" s="11" t="s">
        <v>24</v>
      </c>
      <c r="H6" s="12" t="s">
        <v>25</v>
      </c>
    </row>
    <row r="7" spans="1:12" ht="38.25" customHeight="1" x14ac:dyDescent="0.15">
      <c r="B7" s="13">
        <f ca="1">F2-MOD(F2,7)+IF(MOD(F2,7)=0,-6,1)</f>
        <v>45683</v>
      </c>
      <c r="C7" s="14">
        <f ca="1">F2-MOD(F2,7)+IF(MOD(F2,7)=0,-5,2)</f>
        <v>45684</v>
      </c>
      <c r="D7" s="14">
        <f ca="1">F2-MOD(F2,7)+IF(MOD(F2,7)=0,-4,3)</f>
        <v>45685</v>
      </c>
      <c r="E7" s="14">
        <f ca="1">F2-MOD(F2,7)+IF(MOD(F2,7)=0,-3,4)</f>
        <v>45686</v>
      </c>
      <c r="F7" s="14">
        <f ca="1">F2-MOD(F2,7)+IF(MOD(F2,7)=0,-2,5)</f>
        <v>45687</v>
      </c>
      <c r="G7" s="14">
        <f ca="1">F2-MOD(F2,7)+IF(MOD(F2,7)=0,-1,6)</f>
        <v>45688</v>
      </c>
      <c r="H7" s="15">
        <f ca="1">F2-MOD(F2,7)+IF(MOD(F2,7)=0,0,7)</f>
        <v>45689</v>
      </c>
      <c r="I7" s="1"/>
      <c r="J7" s="1"/>
    </row>
    <row r="8" spans="1:12" ht="38.25" customHeight="1" x14ac:dyDescent="0.15">
      <c r="B8" s="13">
        <f ca="1">B7+7</f>
        <v>45690</v>
      </c>
      <c r="C8" s="14">
        <f t="shared" ref="C8:H11" ca="1" si="0">C7+7</f>
        <v>45691</v>
      </c>
      <c r="D8" s="14">
        <f t="shared" ca="1" si="0"/>
        <v>45692</v>
      </c>
      <c r="E8" s="14">
        <f t="shared" ca="1" si="0"/>
        <v>45693</v>
      </c>
      <c r="F8" s="14">
        <f t="shared" ca="1" si="0"/>
        <v>45694</v>
      </c>
      <c r="G8" s="14">
        <f t="shared" ca="1" si="0"/>
        <v>45695</v>
      </c>
      <c r="H8" s="15">
        <f t="shared" ca="1" si="0"/>
        <v>45696</v>
      </c>
      <c r="I8" s="1"/>
      <c r="J8" s="1"/>
    </row>
    <row r="9" spans="1:12" ht="38.25" customHeight="1" x14ac:dyDescent="0.15">
      <c r="B9" s="13">
        <f ca="1">B8+7</f>
        <v>45697</v>
      </c>
      <c r="C9" s="14">
        <f t="shared" ca="1" si="0"/>
        <v>45698</v>
      </c>
      <c r="D9" s="14">
        <f t="shared" ca="1" si="0"/>
        <v>45699</v>
      </c>
      <c r="E9" s="14">
        <f t="shared" ca="1" si="0"/>
        <v>45700</v>
      </c>
      <c r="F9" s="14">
        <f t="shared" ca="1" si="0"/>
        <v>45701</v>
      </c>
      <c r="G9" s="14">
        <f t="shared" ca="1" si="0"/>
        <v>45702</v>
      </c>
      <c r="H9" s="15">
        <f t="shared" ca="1" si="0"/>
        <v>45703</v>
      </c>
      <c r="I9" s="1"/>
      <c r="J9" s="1"/>
    </row>
    <row r="10" spans="1:12" ht="38.25" customHeight="1" x14ac:dyDescent="0.15">
      <c r="B10" s="13">
        <f ca="1">B9+7</f>
        <v>45704</v>
      </c>
      <c r="C10" s="14">
        <f t="shared" ca="1" si="0"/>
        <v>45705</v>
      </c>
      <c r="D10" s="14">
        <f t="shared" ca="1" si="0"/>
        <v>45706</v>
      </c>
      <c r="E10" s="14">
        <f t="shared" ca="1" si="0"/>
        <v>45707</v>
      </c>
      <c r="F10" s="14">
        <f t="shared" ca="1" si="0"/>
        <v>45708</v>
      </c>
      <c r="G10" s="14">
        <f t="shared" ca="1" si="0"/>
        <v>45709</v>
      </c>
      <c r="H10" s="15">
        <f t="shared" ca="1" si="0"/>
        <v>45710</v>
      </c>
      <c r="I10" s="1"/>
      <c r="J10" s="1"/>
    </row>
    <row r="11" spans="1:12" ht="38.25" customHeight="1" x14ac:dyDescent="0.15">
      <c r="B11" s="13">
        <f ca="1">B10+7</f>
        <v>45711</v>
      </c>
      <c r="C11" s="14">
        <f t="shared" ca="1" si="0"/>
        <v>45712</v>
      </c>
      <c r="D11" s="14">
        <f t="shared" ca="1" si="0"/>
        <v>45713</v>
      </c>
      <c r="E11" s="14">
        <f t="shared" ca="1" si="0"/>
        <v>45714</v>
      </c>
      <c r="F11" s="14">
        <f t="shared" ca="1" si="0"/>
        <v>45715</v>
      </c>
      <c r="G11" s="14">
        <f t="shared" ca="1" si="0"/>
        <v>45716</v>
      </c>
      <c r="H11" s="15">
        <f t="shared" ca="1" si="0"/>
        <v>45717</v>
      </c>
      <c r="I11" s="1"/>
      <c r="J11" s="1"/>
    </row>
    <row r="12" spans="1:12" x14ac:dyDescent="0.15">
      <c r="I12" s="1"/>
      <c r="J12" s="1"/>
    </row>
    <row r="13" spans="1:12" x14ac:dyDescent="0.15">
      <c r="K13" s="4" t="s">
        <v>16</v>
      </c>
      <c r="L13" s="5" t="s">
        <v>15</v>
      </c>
    </row>
    <row r="14" spans="1:12" x14ac:dyDescent="0.15">
      <c r="K14" s="3" t="s">
        <v>17</v>
      </c>
      <c r="L14" s="5">
        <f ca="1">DATE(YEAR(F2)-1,12,29)</f>
        <v>45655</v>
      </c>
    </row>
    <row r="15" spans="1:12" x14ac:dyDescent="0.15">
      <c r="K15" s="3" t="s">
        <v>17</v>
      </c>
      <c r="L15" s="5">
        <f ca="1">DATE(YEAR(F2)-1,12,30)</f>
        <v>45656</v>
      </c>
    </row>
    <row r="16" spans="1:12" x14ac:dyDescent="0.15">
      <c r="K16" s="3" t="s">
        <v>17</v>
      </c>
      <c r="L16" s="5">
        <f ca="1">DATE(YEAR(F2)-1,12,31)</f>
        <v>45657</v>
      </c>
    </row>
    <row r="17" spans="11:12" x14ac:dyDescent="0.15">
      <c r="K17" s="3" t="s">
        <v>18</v>
      </c>
      <c r="L17" s="5">
        <f ca="1">DATE(YEAR(F2),1,1)</f>
        <v>45658</v>
      </c>
    </row>
    <row r="18" spans="11:12" x14ac:dyDescent="0.15">
      <c r="K18" s="3" t="s">
        <v>18</v>
      </c>
      <c r="L18" s="5">
        <f ca="1">DATE(YEAR(F2),1,2)</f>
        <v>45659</v>
      </c>
    </row>
    <row r="19" spans="11:12" x14ac:dyDescent="0.15">
      <c r="K19" s="3" t="s">
        <v>18</v>
      </c>
      <c r="L19" s="5">
        <f ca="1">DATE(YEAR(F2),1,3)</f>
        <v>45660</v>
      </c>
    </row>
    <row r="20" spans="11:12" x14ac:dyDescent="0.15">
      <c r="K20" s="3" t="s">
        <v>0</v>
      </c>
      <c r="L20" s="5">
        <f ca="1">DATE(YEAR(F2),1,14-WEEKDAY(DATE(YEAR(F2),1,0),3))</f>
        <v>45670</v>
      </c>
    </row>
    <row r="21" spans="11:12" x14ac:dyDescent="0.15">
      <c r="K21" s="3" t="str">
        <f ca="1">IF(L20=L21,"","振替休日")</f>
        <v/>
      </c>
      <c r="L21" s="5">
        <f ca="1">IF(MOD(L20,7)=1,L20+1,L20)</f>
        <v>45670</v>
      </c>
    </row>
    <row r="22" spans="11:12" x14ac:dyDescent="0.15">
      <c r="K22" s="3" t="s">
        <v>1</v>
      </c>
      <c r="L22" s="5">
        <f ca="1">DATE(YEAR(F2),2,11)</f>
        <v>45699</v>
      </c>
    </row>
    <row r="23" spans="11:12" x14ac:dyDescent="0.15">
      <c r="K23" s="3" t="str">
        <f ca="1">IF(L22=L23,"","振替休日")</f>
        <v/>
      </c>
      <c r="L23" s="5">
        <f ca="1">IF(MOD(L22,7)=1,L22+1,L22)</f>
        <v>45699</v>
      </c>
    </row>
    <row r="24" spans="11:12" x14ac:dyDescent="0.15">
      <c r="K24" s="3" t="s">
        <v>2</v>
      </c>
      <c r="L24" s="5">
        <f ca="1">DATE(YEAR(F2),2,23)</f>
        <v>45711</v>
      </c>
    </row>
    <row r="25" spans="11:12" x14ac:dyDescent="0.15">
      <c r="K25" s="3" t="str">
        <f ca="1">IF(L24=L25,"","振替休日")</f>
        <v>振替休日</v>
      </c>
      <c r="L25" s="5">
        <f ca="1">IF(MOD(L24,7)=1,L24+1,L24)</f>
        <v>45712</v>
      </c>
    </row>
    <row r="26" spans="11:12" x14ac:dyDescent="0.15">
      <c r="K26" s="3" t="s">
        <v>3</v>
      </c>
      <c r="L26" s="5">
        <f ca="1">DATE(YEAR(F2),3,INT(20.8431+0.242194*(YEAR(F2)-1980))-INT((YEAR(F2)-1980)/4))</f>
        <v>45736</v>
      </c>
    </row>
    <row r="27" spans="11:12" x14ac:dyDescent="0.15">
      <c r="K27" s="3" t="str">
        <f ca="1">IF(L26=L27,"","振替休日")</f>
        <v/>
      </c>
      <c r="L27" s="5">
        <f ca="1">IF(MOD(L26,7)=1,L26+1,L26)</f>
        <v>45736</v>
      </c>
    </row>
    <row r="28" spans="11:12" x14ac:dyDescent="0.15">
      <c r="K28" s="3" t="s">
        <v>4</v>
      </c>
      <c r="L28" s="5">
        <f ca="1">DATE(YEAR(F2),4,29)</f>
        <v>45776</v>
      </c>
    </row>
    <row r="29" spans="11:12" x14ac:dyDescent="0.15">
      <c r="K29" s="3" t="str">
        <f ca="1">IF(L28=L29,"","振替休日")</f>
        <v/>
      </c>
      <c r="L29" s="5">
        <f ca="1">IF(MOD(L28,7)=1,L28+1,L28)</f>
        <v>45776</v>
      </c>
    </row>
    <row r="30" spans="11:12" x14ac:dyDescent="0.15">
      <c r="K30" s="3" t="s">
        <v>5</v>
      </c>
      <c r="L30" s="5">
        <f ca="1">DATE(YEAR(F2),5,3)</f>
        <v>45780</v>
      </c>
    </row>
    <row r="31" spans="11:12" x14ac:dyDescent="0.15">
      <c r="K31" s="3" t="str">
        <f ca="1">IF(L30=L31,"","振替休日")</f>
        <v/>
      </c>
      <c r="L31" s="5">
        <f ca="1">IF(MOD(L30,7)=1,L30+1,L30)</f>
        <v>45780</v>
      </c>
    </row>
    <row r="32" spans="11:12" x14ac:dyDescent="0.15">
      <c r="K32" s="3" t="s">
        <v>6</v>
      </c>
      <c r="L32" s="5">
        <f ca="1">DATE(YEAR(F2),5,4)</f>
        <v>45781</v>
      </c>
    </row>
    <row r="33" spans="11:12" x14ac:dyDescent="0.15">
      <c r="K33" s="3" t="str">
        <f ca="1">IF(L32=L33,"","振替休日")</f>
        <v>振替休日</v>
      </c>
      <c r="L33" s="5">
        <f ca="1">IF(MOD(L32,7)=1,L32+1,L32)</f>
        <v>45782</v>
      </c>
    </row>
    <row r="34" spans="11:12" x14ac:dyDescent="0.15">
      <c r="K34" s="3" t="s">
        <v>7</v>
      </c>
      <c r="L34" s="5">
        <f ca="1">DATE(YEAR(F2),5,5)</f>
        <v>45782</v>
      </c>
    </row>
    <row r="35" spans="11:12" x14ac:dyDescent="0.15">
      <c r="K35" s="3" t="str">
        <f ca="1">IF(L34=L35,"","振替休日")</f>
        <v/>
      </c>
      <c r="L35" s="5">
        <f ca="1">IF(MOD(L34,7)=1,L34+1,L34)</f>
        <v>45782</v>
      </c>
    </row>
    <row r="36" spans="11:12" x14ac:dyDescent="0.15">
      <c r="K36" s="3" t="s">
        <v>8</v>
      </c>
      <c r="L36" s="5">
        <f ca="1">DATE(YEAR(F2),7,21-WEEKDAY(DATE(YEAR(F2),7,0),3))</f>
        <v>45859</v>
      </c>
    </row>
    <row r="37" spans="11:12" x14ac:dyDescent="0.15">
      <c r="K37" s="3" t="str">
        <f ca="1">IF(L36=L37,"","振替休日")</f>
        <v/>
      </c>
      <c r="L37" s="5">
        <f ca="1">IF(MOD(L36,7)=1,L36+1,L36)</f>
        <v>45859</v>
      </c>
    </row>
    <row r="38" spans="11:12" x14ac:dyDescent="0.15">
      <c r="K38" s="3" t="s">
        <v>9</v>
      </c>
      <c r="L38" s="5">
        <f ca="1">DATE(YEAR(F2),8,11)</f>
        <v>45880</v>
      </c>
    </row>
    <row r="39" spans="11:12" x14ac:dyDescent="0.15">
      <c r="K39" s="3" t="str">
        <f ca="1">IF(L38=L39,"","振替休日")</f>
        <v/>
      </c>
      <c r="L39" s="5">
        <f ca="1">IF(MOD(L38,7)=1,L38+1,L38)</f>
        <v>45880</v>
      </c>
    </row>
    <row r="40" spans="11:12" x14ac:dyDescent="0.15">
      <c r="K40" s="3" t="s">
        <v>10</v>
      </c>
      <c r="L40" s="5">
        <f ca="1">DATE(YEAR(F2),9,21-WEEKDAY(DATE(YEAR(F2),9,0),3))</f>
        <v>45915</v>
      </c>
    </row>
    <row r="41" spans="11:12" x14ac:dyDescent="0.15">
      <c r="K41" s="3" t="str">
        <f ca="1">IF(L40=L41,"","振替休日")</f>
        <v/>
      </c>
      <c r="L41" s="5">
        <f ca="1">IF(MOD(L40,7)=1,L40+1,L40)</f>
        <v>45915</v>
      </c>
    </row>
    <row r="42" spans="11:12" x14ac:dyDescent="0.15">
      <c r="K42" s="3" t="s">
        <v>11</v>
      </c>
      <c r="L42" s="5">
        <f ca="1">DATE(YEAR(F2),9,INT(23.2488+0.242194*(YEAR(F2)-1980))-INT((YEAR(F2)-1980)/4))</f>
        <v>45923</v>
      </c>
    </row>
    <row r="43" spans="11:12" x14ac:dyDescent="0.15">
      <c r="K43" s="3" t="str">
        <f ca="1">IF(L42=L43,"","振替休日")</f>
        <v/>
      </c>
      <c r="L43" s="5">
        <f ca="1">IF(MOD(L42,7)=1,L42+1,L42)</f>
        <v>45923</v>
      </c>
    </row>
    <row r="44" spans="11:12" x14ac:dyDescent="0.15">
      <c r="K44" s="3" t="s">
        <v>12</v>
      </c>
      <c r="L44" s="5">
        <f ca="1">DATE(YEAR(F2),10,14-WEEKDAY(DATE(YEAR(F2),10,0),3))</f>
        <v>45943</v>
      </c>
    </row>
    <row r="45" spans="11:12" x14ac:dyDescent="0.15">
      <c r="K45" s="3" t="str">
        <f ca="1">IF(L44=L45,"","振替休日")</f>
        <v/>
      </c>
      <c r="L45" s="5">
        <f ca="1">IF(MOD(L44,7)=1,L44+1,L44)</f>
        <v>45943</v>
      </c>
    </row>
    <row r="46" spans="11:12" x14ac:dyDescent="0.15">
      <c r="K46" s="3" t="s">
        <v>13</v>
      </c>
      <c r="L46" s="5">
        <f ca="1">DATE(YEAR(F2),11,3)</f>
        <v>45964</v>
      </c>
    </row>
    <row r="47" spans="11:12" x14ac:dyDescent="0.15">
      <c r="K47" s="3" t="str">
        <f ca="1">IF(L46=L47,"","振替休日")</f>
        <v/>
      </c>
      <c r="L47" s="5">
        <f ca="1">IF(MOD(L46,7)=1,L46+1,L46)</f>
        <v>45964</v>
      </c>
    </row>
    <row r="48" spans="11:12" x14ac:dyDescent="0.15">
      <c r="K48" s="3" t="s">
        <v>14</v>
      </c>
      <c r="L48" s="5">
        <f ca="1">DATE(YEAR(F2),11,23)</f>
        <v>45984</v>
      </c>
    </row>
    <row r="49" spans="11:12" x14ac:dyDescent="0.15">
      <c r="K49" s="3" t="str">
        <f ca="1">IF(L48=L49,"","振替休日")</f>
        <v>振替休日</v>
      </c>
      <c r="L49" s="5">
        <f ca="1">IF(MOD(L48,7)=1,L48+1,L48)</f>
        <v>45985</v>
      </c>
    </row>
    <row r="50" spans="11:12" x14ac:dyDescent="0.15">
      <c r="K50" s="3" t="s">
        <v>17</v>
      </c>
      <c r="L50" s="5">
        <f ca="1">DATE(YEAR(F2),12,29)</f>
        <v>46020</v>
      </c>
    </row>
    <row r="51" spans="11:12" x14ac:dyDescent="0.15">
      <c r="K51" s="3" t="s">
        <v>17</v>
      </c>
      <c r="L51" s="5">
        <f ca="1">DATE(YEAR(F2),12,30)</f>
        <v>46021</v>
      </c>
    </row>
    <row r="52" spans="11:12" x14ac:dyDescent="0.15">
      <c r="K52" s="3" t="s">
        <v>17</v>
      </c>
      <c r="L52" s="5">
        <f ca="1">DATE(YEAR(F2),12,31)</f>
        <v>46022</v>
      </c>
    </row>
    <row r="53" spans="11:12" x14ac:dyDescent="0.15">
      <c r="K53" s="3" t="s">
        <v>18</v>
      </c>
      <c r="L53" s="5">
        <f ca="1">DATE(YEAR(F2)+1,1,1)</f>
        <v>46023</v>
      </c>
    </row>
    <row r="54" spans="11:12" x14ac:dyDescent="0.15">
      <c r="K54" s="3" t="s">
        <v>18</v>
      </c>
      <c r="L54" s="5">
        <f ca="1">DATE(YEAR(F2)+1,1,2)</f>
        <v>46024</v>
      </c>
    </row>
    <row r="55" spans="11:12" x14ac:dyDescent="0.15">
      <c r="K55" s="3" t="s">
        <v>19</v>
      </c>
      <c r="L55" s="5">
        <f ca="1">DATE(YEAR(F2)+1,1,3)</f>
        <v>46025</v>
      </c>
    </row>
    <row r="56" spans="11:12" x14ac:dyDescent="0.15">
      <c r="K56" s="3" t="s">
        <v>0</v>
      </c>
      <c r="L56" s="5">
        <f ca="1">DATE(YEAR(F2)+1,1,14-WEEKDAY(DATE(YEAR(F2)+1,1,0),3))</f>
        <v>46034</v>
      </c>
    </row>
    <row r="57" spans="11:12" x14ac:dyDescent="0.15">
      <c r="K57" s="3" t="str">
        <f ca="1">IF(L56=L57,"","振替休日")</f>
        <v/>
      </c>
      <c r="L57" s="5">
        <f ca="1">IF(MOD(L56,7)=1,L56+1,L56)</f>
        <v>46034</v>
      </c>
    </row>
  </sheetData>
  <sheetProtection password="92BD" sheet="1" objects="1" scenarios="1"/>
  <mergeCells count="6">
    <mergeCell ref="B4:E4"/>
    <mergeCell ref="F4:H4"/>
    <mergeCell ref="B2:E2"/>
    <mergeCell ref="F2:H2"/>
    <mergeCell ref="B3:E3"/>
    <mergeCell ref="F3:H3"/>
  </mergeCells>
  <phoneticPr fontId="3"/>
  <conditionalFormatting sqref="C7:G11">
    <cfRule type="cellIs" dxfId="7" priority="1" operator="equal">
      <formula>$F$4</formula>
    </cfRule>
    <cfRule type="cellIs" dxfId="6" priority="3" operator="equal">
      <formula>$F$3</formula>
    </cfRule>
    <cfRule type="expression" dxfId="5" priority="4">
      <formula>COUNTIF($L$14:$L$57,C7)&gt;=1</formula>
    </cfRule>
  </conditionalFormatting>
  <conditionalFormatting sqref="B7:H11">
    <cfRule type="cellIs" dxfId="4" priority="2" operator="equal">
      <formula>$F$2</formula>
    </cfRule>
  </conditionalFormatting>
  <pageMargins left="0.7" right="0.7" top="0.75" bottom="0.75" header="0.3" footer="0.3"/>
  <pageSetup paperSize="9" scale="95" orientation="landscape" r:id="rId1"/>
  <ignoredErrors>
    <ignoredError sqref="F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57"/>
  <sheetViews>
    <sheetView view="pageBreakPreview" zoomScale="80" zoomScaleNormal="100" zoomScaleSheetLayoutView="80" workbookViewId="0">
      <selection activeCell="F2" sqref="F2:H2"/>
    </sheetView>
  </sheetViews>
  <sheetFormatPr defaultRowHeight="13.5" x14ac:dyDescent="0.15"/>
  <cols>
    <col min="1" max="1" width="5.875" customWidth="1"/>
    <col min="2" max="2" width="17.125" customWidth="1"/>
    <col min="3" max="3" width="17.125" style="1" customWidth="1"/>
    <col min="4" max="5" width="17.125" customWidth="1"/>
    <col min="6" max="6" width="17.125" style="1" customWidth="1"/>
    <col min="7" max="7" width="17.125" style="2" customWidth="1"/>
    <col min="8" max="8" width="17.125" customWidth="1"/>
    <col min="9" max="9" width="5.875" customWidth="1"/>
    <col min="10" max="10" width="5.5" bestFit="1" customWidth="1"/>
    <col min="11" max="11" width="13" bestFit="1" customWidth="1"/>
    <col min="12" max="12" width="11.625" bestFit="1" customWidth="1"/>
    <col min="13" max="13" width="5.875" customWidth="1"/>
  </cols>
  <sheetData>
    <row r="1" spans="1:12" ht="23.25" customHeight="1" x14ac:dyDescent="0.15">
      <c r="A1" s="6"/>
      <c r="B1" s="6"/>
      <c r="C1" s="9"/>
      <c r="D1" s="6"/>
    </row>
    <row r="2" spans="1:12" ht="91.5" customHeight="1" x14ac:dyDescent="0.15">
      <c r="A2" s="6"/>
      <c r="B2" s="19" t="s">
        <v>28</v>
      </c>
      <c r="C2" s="19"/>
      <c r="D2" s="19"/>
      <c r="E2" s="19"/>
      <c r="F2" s="20">
        <f ca="1">TODAY()</f>
        <v>45687</v>
      </c>
      <c r="G2" s="20"/>
      <c r="H2" s="20"/>
    </row>
    <row r="3" spans="1:12" ht="91.5" customHeight="1" x14ac:dyDescent="0.15">
      <c r="A3" s="7"/>
      <c r="B3" s="21" t="s">
        <v>29</v>
      </c>
      <c r="C3" s="21"/>
      <c r="D3" s="21"/>
      <c r="E3" s="21"/>
      <c r="F3" s="22">
        <f ca="1">WORKDAY(F2,1,L14:L57)</f>
        <v>45688</v>
      </c>
      <c r="G3" s="22"/>
      <c r="H3" s="22"/>
    </row>
    <row r="4" spans="1:12" ht="91.5" customHeight="1" x14ac:dyDescent="0.15">
      <c r="A4" s="7"/>
      <c r="B4" s="17" t="s">
        <v>32</v>
      </c>
      <c r="C4" s="17"/>
      <c r="D4" s="17"/>
      <c r="E4" s="17"/>
      <c r="F4" s="18">
        <f ca="1">WORKDAY(F3,11,L14:L57)</f>
        <v>45706</v>
      </c>
      <c r="G4" s="18"/>
      <c r="H4" s="18"/>
    </row>
    <row r="5" spans="1:12" ht="16.5" customHeight="1" x14ac:dyDescent="0.15">
      <c r="A5" s="7"/>
      <c r="B5" s="16"/>
      <c r="C5" s="8"/>
      <c r="D5" s="7"/>
    </row>
    <row r="6" spans="1:12" ht="32.25" customHeight="1" x14ac:dyDescent="0.15">
      <c r="B6" s="10" t="s">
        <v>26</v>
      </c>
      <c r="C6" s="11" t="s">
        <v>20</v>
      </c>
      <c r="D6" s="11" t="s">
        <v>21</v>
      </c>
      <c r="E6" s="11" t="s">
        <v>22</v>
      </c>
      <c r="F6" s="11" t="s">
        <v>23</v>
      </c>
      <c r="G6" s="11" t="s">
        <v>24</v>
      </c>
      <c r="H6" s="12" t="s">
        <v>25</v>
      </c>
    </row>
    <row r="7" spans="1:12" ht="38.25" customHeight="1" x14ac:dyDescent="0.15">
      <c r="B7" s="13">
        <f ca="1">F2-MOD(F2,7)+IF(MOD(F2,7)=0,-6,1)</f>
        <v>45683</v>
      </c>
      <c r="C7" s="14">
        <f ca="1">F2-MOD(F2,7)+IF(MOD(F2,7)=0,-5,2)</f>
        <v>45684</v>
      </c>
      <c r="D7" s="14">
        <f ca="1">F2-MOD(F2,7)+IF(MOD(F2,7)=0,-4,3)</f>
        <v>45685</v>
      </c>
      <c r="E7" s="14">
        <f ca="1">F2-MOD(F2,7)+IF(MOD(F2,7)=0,-3,4)</f>
        <v>45686</v>
      </c>
      <c r="F7" s="14">
        <f ca="1">F2-MOD(F2,7)+IF(MOD(F2,7)=0,-2,5)</f>
        <v>45687</v>
      </c>
      <c r="G7" s="14">
        <f ca="1">F2-MOD(F2,7)+IF(MOD(F2,7)=0,-1,6)</f>
        <v>45688</v>
      </c>
      <c r="H7" s="15">
        <f ca="1">F2-MOD(F2,7)+IF(MOD(F2,7)=0,0,7)</f>
        <v>45689</v>
      </c>
      <c r="I7" s="1"/>
      <c r="J7" s="1"/>
    </row>
    <row r="8" spans="1:12" ht="38.25" customHeight="1" x14ac:dyDescent="0.15">
      <c r="B8" s="13">
        <f ca="1">B7+7</f>
        <v>45690</v>
      </c>
      <c r="C8" s="14">
        <f t="shared" ref="C8:H8" ca="1" si="0">C7+7</f>
        <v>45691</v>
      </c>
      <c r="D8" s="14">
        <f t="shared" ca="1" si="0"/>
        <v>45692</v>
      </c>
      <c r="E8" s="14">
        <f t="shared" ca="1" si="0"/>
        <v>45693</v>
      </c>
      <c r="F8" s="14">
        <f t="shared" ca="1" si="0"/>
        <v>45694</v>
      </c>
      <c r="G8" s="14">
        <f t="shared" ca="1" si="0"/>
        <v>45695</v>
      </c>
      <c r="H8" s="15">
        <f t="shared" ca="1" si="0"/>
        <v>45696</v>
      </c>
      <c r="I8" s="1"/>
      <c r="J8" s="1"/>
    </row>
    <row r="9" spans="1:12" ht="38.25" customHeight="1" x14ac:dyDescent="0.15">
      <c r="B9" s="13">
        <f ca="1">B8+7</f>
        <v>45697</v>
      </c>
      <c r="C9" s="14">
        <f t="shared" ref="C9:H11" ca="1" si="1">C8+7</f>
        <v>45698</v>
      </c>
      <c r="D9" s="14">
        <f t="shared" ca="1" si="1"/>
        <v>45699</v>
      </c>
      <c r="E9" s="14">
        <f t="shared" ca="1" si="1"/>
        <v>45700</v>
      </c>
      <c r="F9" s="14">
        <f t="shared" ca="1" si="1"/>
        <v>45701</v>
      </c>
      <c r="G9" s="14">
        <f t="shared" ca="1" si="1"/>
        <v>45702</v>
      </c>
      <c r="H9" s="15">
        <f t="shared" ca="1" si="1"/>
        <v>45703</v>
      </c>
      <c r="I9" s="1"/>
      <c r="J9" s="1"/>
    </row>
    <row r="10" spans="1:12" ht="38.25" customHeight="1" x14ac:dyDescent="0.15">
      <c r="B10" s="13">
        <f ca="1">B9+7</f>
        <v>45704</v>
      </c>
      <c r="C10" s="14">
        <f t="shared" ca="1" si="1"/>
        <v>45705</v>
      </c>
      <c r="D10" s="14">
        <f t="shared" ca="1" si="1"/>
        <v>45706</v>
      </c>
      <c r="E10" s="14">
        <f t="shared" ca="1" si="1"/>
        <v>45707</v>
      </c>
      <c r="F10" s="14">
        <f t="shared" ca="1" si="1"/>
        <v>45708</v>
      </c>
      <c r="G10" s="14">
        <f t="shared" ca="1" si="1"/>
        <v>45709</v>
      </c>
      <c r="H10" s="15">
        <f t="shared" ca="1" si="1"/>
        <v>45710</v>
      </c>
      <c r="I10" s="1"/>
      <c r="J10" s="1"/>
    </row>
    <row r="11" spans="1:12" ht="38.25" customHeight="1" x14ac:dyDescent="0.15">
      <c r="B11" s="13">
        <f ca="1">B10+7</f>
        <v>45711</v>
      </c>
      <c r="C11" s="14">
        <f t="shared" ca="1" si="1"/>
        <v>45712</v>
      </c>
      <c r="D11" s="14">
        <f t="shared" ca="1" si="1"/>
        <v>45713</v>
      </c>
      <c r="E11" s="14">
        <f t="shared" ca="1" si="1"/>
        <v>45714</v>
      </c>
      <c r="F11" s="14">
        <f t="shared" ca="1" si="1"/>
        <v>45715</v>
      </c>
      <c r="G11" s="14">
        <f t="shared" ca="1" si="1"/>
        <v>45716</v>
      </c>
      <c r="H11" s="15">
        <f t="shared" ca="1" si="1"/>
        <v>45717</v>
      </c>
      <c r="I11" s="1"/>
      <c r="J11" s="1"/>
    </row>
    <row r="12" spans="1:12" x14ac:dyDescent="0.15">
      <c r="I12" s="1"/>
      <c r="J12" s="1"/>
    </row>
    <row r="13" spans="1:12" x14ac:dyDescent="0.15">
      <c r="K13" s="4" t="s">
        <v>16</v>
      </c>
      <c r="L13" s="5" t="s">
        <v>15</v>
      </c>
    </row>
    <row r="14" spans="1:12" x14ac:dyDescent="0.15">
      <c r="K14" s="3" t="s">
        <v>17</v>
      </c>
      <c r="L14" s="5">
        <f ca="1">DATE(YEAR(F2)-1,12,29)</f>
        <v>45655</v>
      </c>
    </row>
    <row r="15" spans="1:12" x14ac:dyDescent="0.15">
      <c r="K15" s="3" t="s">
        <v>17</v>
      </c>
      <c r="L15" s="5">
        <f ca="1">DATE(YEAR(F2)-1,12,30)</f>
        <v>45656</v>
      </c>
    </row>
    <row r="16" spans="1:12" x14ac:dyDescent="0.15">
      <c r="K16" s="3" t="s">
        <v>17</v>
      </c>
      <c r="L16" s="5">
        <f ca="1">DATE(YEAR(F2)-1,12,31)</f>
        <v>45657</v>
      </c>
    </row>
    <row r="17" spans="11:12" x14ac:dyDescent="0.15">
      <c r="K17" s="3" t="s">
        <v>18</v>
      </c>
      <c r="L17" s="5">
        <f ca="1">DATE(YEAR(F2),1,1)</f>
        <v>45658</v>
      </c>
    </row>
    <row r="18" spans="11:12" x14ac:dyDescent="0.15">
      <c r="K18" s="3" t="s">
        <v>18</v>
      </c>
      <c r="L18" s="5">
        <f ca="1">DATE(YEAR(F2),1,2)</f>
        <v>45659</v>
      </c>
    </row>
    <row r="19" spans="11:12" x14ac:dyDescent="0.15">
      <c r="K19" s="3" t="s">
        <v>18</v>
      </c>
      <c r="L19" s="5">
        <f ca="1">DATE(YEAR(F2),1,3)</f>
        <v>45660</v>
      </c>
    </row>
    <row r="20" spans="11:12" x14ac:dyDescent="0.15">
      <c r="K20" s="3" t="s">
        <v>0</v>
      </c>
      <c r="L20" s="5">
        <f ca="1">DATE(YEAR(F2),1,14-WEEKDAY(DATE(YEAR(F2),1,0),3))</f>
        <v>45670</v>
      </c>
    </row>
    <row r="21" spans="11:12" x14ac:dyDescent="0.15">
      <c r="K21" s="3" t="str">
        <f ca="1">IF(L20=L21,"","振替休日")</f>
        <v/>
      </c>
      <c r="L21" s="5">
        <f ca="1">IF(MOD(L20,7)=1,L20+1,L20)</f>
        <v>45670</v>
      </c>
    </row>
    <row r="22" spans="11:12" x14ac:dyDescent="0.15">
      <c r="K22" s="3" t="s">
        <v>1</v>
      </c>
      <c r="L22" s="5">
        <f ca="1">DATE(YEAR(F2),2,11)</f>
        <v>45699</v>
      </c>
    </row>
    <row r="23" spans="11:12" x14ac:dyDescent="0.15">
      <c r="K23" s="3" t="str">
        <f ca="1">IF(L22=L23,"","振替休日")</f>
        <v/>
      </c>
      <c r="L23" s="5">
        <f ca="1">IF(MOD(L22,7)=1,L22+1,L22)</f>
        <v>45699</v>
      </c>
    </row>
    <row r="24" spans="11:12" x14ac:dyDescent="0.15">
      <c r="K24" s="3" t="s">
        <v>2</v>
      </c>
      <c r="L24" s="5">
        <f ca="1">DATE(YEAR(F2),2,23)</f>
        <v>45711</v>
      </c>
    </row>
    <row r="25" spans="11:12" x14ac:dyDescent="0.15">
      <c r="K25" s="3" t="str">
        <f ca="1">IF(L24=L25,"","振替休日")</f>
        <v>振替休日</v>
      </c>
      <c r="L25" s="5">
        <f ca="1">IF(MOD(L24,7)=1,L24+1,L24)</f>
        <v>45712</v>
      </c>
    </row>
    <row r="26" spans="11:12" x14ac:dyDescent="0.15">
      <c r="K26" s="3" t="s">
        <v>3</v>
      </c>
      <c r="L26" s="5">
        <f ca="1">DATE(YEAR(F2),3,INT(20.8431+0.242194*(YEAR(F2)-1980))-INT((YEAR(F2)-1980)/4))</f>
        <v>45736</v>
      </c>
    </row>
    <row r="27" spans="11:12" x14ac:dyDescent="0.15">
      <c r="K27" s="3" t="str">
        <f ca="1">IF(L26=L27,"","振替休日")</f>
        <v/>
      </c>
      <c r="L27" s="5">
        <f ca="1">IF(MOD(L26,7)=1,L26+1,L26)</f>
        <v>45736</v>
      </c>
    </row>
    <row r="28" spans="11:12" x14ac:dyDescent="0.15">
      <c r="K28" s="3" t="s">
        <v>4</v>
      </c>
      <c r="L28" s="5">
        <f ca="1">DATE(YEAR(F2),4,29)</f>
        <v>45776</v>
      </c>
    </row>
    <row r="29" spans="11:12" x14ac:dyDescent="0.15">
      <c r="K29" s="3" t="str">
        <f ca="1">IF(L28=L29,"","振替休日")</f>
        <v/>
      </c>
      <c r="L29" s="5">
        <f ca="1">IF(MOD(L28,7)=1,L28+1,L28)</f>
        <v>45776</v>
      </c>
    </row>
    <row r="30" spans="11:12" x14ac:dyDescent="0.15">
      <c r="K30" s="3" t="s">
        <v>5</v>
      </c>
      <c r="L30" s="5">
        <f ca="1">DATE(YEAR(F2),5,3)</f>
        <v>45780</v>
      </c>
    </row>
    <row r="31" spans="11:12" x14ac:dyDescent="0.15">
      <c r="K31" s="3" t="str">
        <f ca="1">IF(L30=L31,"","振替休日")</f>
        <v/>
      </c>
      <c r="L31" s="5">
        <f ca="1">IF(MOD(L30,7)=1,L30+1,L30)</f>
        <v>45780</v>
      </c>
    </row>
    <row r="32" spans="11:12" x14ac:dyDescent="0.15">
      <c r="K32" s="3" t="s">
        <v>6</v>
      </c>
      <c r="L32" s="5">
        <f ca="1">DATE(YEAR(F2),5,4)</f>
        <v>45781</v>
      </c>
    </row>
    <row r="33" spans="11:12" x14ac:dyDescent="0.15">
      <c r="K33" s="3" t="str">
        <f ca="1">IF(L32=L33,"","振替休日")</f>
        <v>振替休日</v>
      </c>
      <c r="L33" s="5">
        <f ca="1">IF(MOD(L32,7)=1,L32+1,L32)</f>
        <v>45782</v>
      </c>
    </row>
    <row r="34" spans="11:12" x14ac:dyDescent="0.15">
      <c r="K34" s="3" t="s">
        <v>7</v>
      </c>
      <c r="L34" s="5">
        <f ca="1">DATE(YEAR(F2),5,5)</f>
        <v>45782</v>
      </c>
    </row>
    <row r="35" spans="11:12" x14ac:dyDescent="0.15">
      <c r="K35" s="3" t="str">
        <f ca="1">IF(L34=L35,"","振替休日")</f>
        <v/>
      </c>
      <c r="L35" s="5">
        <f ca="1">IF(MOD(L34,7)=1,L34+1,L34)</f>
        <v>45782</v>
      </c>
    </row>
    <row r="36" spans="11:12" x14ac:dyDescent="0.15">
      <c r="K36" s="3" t="s">
        <v>8</v>
      </c>
      <c r="L36" s="5">
        <f ca="1">DATE(YEAR(F2),7,21-WEEKDAY(DATE(YEAR(F2),7,0),3))</f>
        <v>45859</v>
      </c>
    </row>
    <row r="37" spans="11:12" x14ac:dyDescent="0.15">
      <c r="K37" s="3" t="str">
        <f ca="1">IF(L36=L37,"","振替休日")</f>
        <v/>
      </c>
      <c r="L37" s="5">
        <f ca="1">IF(MOD(L36,7)=1,L36+1,L36)</f>
        <v>45859</v>
      </c>
    </row>
    <row r="38" spans="11:12" x14ac:dyDescent="0.15">
      <c r="K38" s="3" t="s">
        <v>9</v>
      </c>
      <c r="L38" s="5">
        <f ca="1">DATE(YEAR(F2),8,11)</f>
        <v>45880</v>
      </c>
    </row>
    <row r="39" spans="11:12" x14ac:dyDescent="0.15">
      <c r="K39" s="3" t="str">
        <f ca="1">IF(L38=L39,"","振替休日")</f>
        <v/>
      </c>
      <c r="L39" s="5">
        <f ca="1">IF(MOD(L38,7)=1,L38+1,L38)</f>
        <v>45880</v>
      </c>
    </row>
    <row r="40" spans="11:12" x14ac:dyDescent="0.15">
      <c r="K40" s="3" t="s">
        <v>10</v>
      </c>
      <c r="L40" s="5">
        <f ca="1">DATE(YEAR(F2),9,21-WEEKDAY(DATE(YEAR(F2),9,0),3))</f>
        <v>45915</v>
      </c>
    </row>
    <row r="41" spans="11:12" x14ac:dyDescent="0.15">
      <c r="K41" s="3" t="str">
        <f ca="1">IF(L40=L41,"","振替休日")</f>
        <v/>
      </c>
      <c r="L41" s="5">
        <f ca="1">IF(MOD(L40,7)=1,L40+1,L40)</f>
        <v>45915</v>
      </c>
    </row>
    <row r="42" spans="11:12" x14ac:dyDescent="0.15">
      <c r="K42" s="3" t="s">
        <v>11</v>
      </c>
      <c r="L42" s="5">
        <f ca="1">DATE(YEAR(F2),9,INT(23.2488+0.242194*(YEAR(F2)-1980))-INT((YEAR(F2)-1980)/4))</f>
        <v>45923</v>
      </c>
    </row>
    <row r="43" spans="11:12" x14ac:dyDescent="0.15">
      <c r="K43" s="3" t="str">
        <f ca="1">IF(L42=L43,"","振替休日")</f>
        <v/>
      </c>
      <c r="L43" s="5">
        <f ca="1">IF(MOD(L42,7)=1,L42+1,L42)</f>
        <v>45923</v>
      </c>
    </row>
    <row r="44" spans="11:12" x14ac:dyDescent="0.15">
      <c r="K44" s="3" t="s">
        <v>12</v>
      </c>
      <c r="L44" s="5">
        <f ca="1">DATE(YEAR(F2),10,14-WEEKDAY(DATE(YEAR(F2),10,0),3))</f>
        <v>45943</v>
      </c>
    </row>
    <row r="45" spans="11:12" x14ac:dyDescent="0.15">
      <c r="K45" s="3" t="str">
        <f ca="1">IF(L44=L45,"","振替休日")</f>
        <v/>
      </c>
      <c r="L45" s="5">
        <f ca="1">IF(MOD(L44,7)=1,L44+1,L44)</f>
        <v>45943</v>
      </c>
    </row>
    <row r="46" spans="11:12" x14ac:dyDescent="0.15">
      <c r="K46" s="3" t="s">
        <v>13</v>
      </c>
      <c r="L46" s="5">
        <f ca="1">DATE(YEAR(F2),11,3)</f>
        <v>45964</v>
      </c>
    </row>
    <row r="47" spans="11:12" x14ac:dyDescent="0.15">
      <c r="K47" s="3" t="str">
        <f ca="1">IF(L46=L47,"","振替休日")</f>
        <v/>
      </c>
      <c r="L47" s="5">
        <f ca="1">IF(MOD(L46,7)=1,L46+1,L46)</f>
        <v>45964</v>
      </c>
    </row>
    <row r="48" spans="11:12" x14ac:dyDescent="0.15">
      <c r="K48" s="3" t="s">
        <v>14</v>
      </c>
      <c r="L48" s="5">
        <f ca="1">DATE(YEAR(F2),11,23)</f>
        <v>45984</v>
      </c>
    </row>
    <row r="49" spans="11:12" x14ac:dyDescent="0.15">
      <c r="K49" s="3" t="str">
        <f ca="1">IF(L48=L49,"","振替休日")</f>
        <v>振替休日</v>
      </c>
      <c r="L49" s="5">
        <f ca="1">IF(MOD(L48,7)=1,L48+1,L48)</f>
        <v>45985</v>
      </c>
    </row>
    <row r="50" spans="11:12" x14ac:dyDescent="0.15">
      <c r="K50" s="3" t="s">
        <v>17</v>
      </c>
      <c r="L50" s="5">
        <f ca="1">DATE(YEAR(F2),12,29)</f>
        <v>46020</v>
      </c>
    </row>
    <row r="51" spans="11:12" x14ac:dyDescent="0.15">
      <c r="K51" s="3" t="s">
        <v>17</v>
      </c>
      <c r="L51" s="5">
        <f ca="1">DATE(YEAR(F2),12,30)</f>
        <v>46021</v>
      </c>
    </row>
    <row r="52" spans="11:12" x14ac:dyDescent="0.15">
      <c r="K52" s="3" t="s">
        <v>17</v>
      </c>
      <c r="L52" s="5">
        <f ca="1">DATE(YEAR(F2),12,31)</f>
        <v>46022</v>
      </c>
    </row>
    <row r="53" spans="11:12" x14ac:dyDescent="0.15">
      <c r="K53" s="3" t="s">
        <v>18</v>
      </c>
      <c r="L53" s="5">
        <f ca="1">DATE(YEAR(F2)+1,1,1)</f>
        <v>46023</v>
      </c>
    </row>
    <row r="54" spans="11:12" x14ac:dyDescent="0.15">
      <c r="K54" s="3" t="s">
        <v>18</v>
      </c>
      <c r="L54" s="5">
        <f ca="1">DATE(YEAR(F2)+1,1,2)</f>
        <v>46024</v>
      </c>
    </row>
    <row r="55" spans="11:12" x14ac:dyDescent="0.15">
      <c r="K55" s="3" t="s">
        <v>19</v>
      </c>
      <c r="L55" s="5">
        <f ca="1">DATE(YEAR(F2)+1,1,3)</f>
        <v>46025</v>
      </c>
    </row>
    <row r="56" spans="11:12" x14ac:dyDescent="0.15">
      <c r="K56" s="3" t="s">
        <v>0</v>
      </c>
      <c r="L56" s="5">
        <f ca="1">DATE(YEAR(F2)+1,1,14-WEEKDAY(DATE(YEAR(F2)+1,1,0),3))</f>
        <v>46034</v>
      </c>
    </row>
    <row r="57" spans="11:12" x14ac:dyDescent="0.15">
      <c r="K57" s="3" t="str">
        <f ca="1">IF(L56=L57,"","振替休日")</f>
        <v/>
      </c>
      <c r="L57" s="5">
        <f ca="1">IF(MOD(L56,7)=1,L56+1,L56)</f>
        <v>46034</v>
      </c>
    </row>
  </sheetData>
  <sheetProtection password="92BD" sheet="1" objects="1" scenarios="1"/>
  <mergeCells count="6">
    <mergeCell ref="B2:E2"/>
    <mergeCell ref="B3:E3"/>
    <mergeCell ref="B4:E4"/>
    <mergeCell ref="F2:H2"/>
    <mergeCell ref="F3:H3"/>
    <mergeCell ref="F4:H4"/>
  </mergeCells>
  <phoneticPr fontId="3"/>
  <conditionalFormatting sqref="C7:G11">
    <cfRule type="cellIs" dxfId="3" priority="1" operator="equal">
      <formula>$F$4</formula>
    </cfRule>
    <cfRule type="cellIs" dxfId="2" priority="3" operator="equal">
      <formula>$F$3</formula>
    </cfRule>
    <cfRule type="expression" dxfId="1" priority="4">
      <formula>COUNTIF($L$14:$L$57,C7)&gt;=1</formula>
    </cfRule>
  </conditionalFormatting>
  <conditionalFormatting sqref="B7:H11">
    <cfRule type="cellIs" dxfId="0" priority="2" operator="equal">
      <formula>$F$2</formula>
    </cfRule>
  </conditionalFormatting>
  <pageMargins left="0.7" right="0.7" top="0.75" bottom="0.75" header="0.3" footer="0.3"/>
  <pageSetup paperSize="9" scale="95" orientation="landscape" r:id="rId1"/>
  <ignoredErrors>
    <ignoredError sqref="F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副本返却予定日_窓口申請</vt:lpstr>
      <vt:lpstr>副本返却予定日_スマート申請</vt:lpstr>
      <vt:lpstr>副本返却予定日_スマート申請!Print_Area</vt:lpstr>
      <vt:lpstr>副本返却予定日_窓口申請!Print_Area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山﨑　陽祐</dc:creator>
  <cp:lastModifiedBy>下水道総務課</cp:lastModifiedBy>
  <cp:lastPrinted>2025-01-30T07:35:21Z</cp:lastPrinted>
  <dcterms:created xsi:type="dcterms:W3CDTF">2024-06-11T07:30:32Z</dcterms:created>
  <dcterms:modified xsi:type="dcterms:W3CDTF">2025-01-30T08:12:06Z</dcterms:modified>
  <cp:contentStatus/>
</cp:coreProperties>
</file>