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workbookProtection workbookAlgorithmName="SHA-512" workbookHashValue="IgYu7bzYh5M4eY8ot1D5dt/IJej5KlW5dVb0LbFKKnzL/MpyBY1Yyk8FFQDh1q2X0Q9kwyUKZuVLZGNoRVknPQ==" workbookSaltValue="BGUl3l9fHZp5o57BThokHQ==" workbookSpinCount="100000" lockStructure="1"/>
  <bookViews>
    <workbookView xWindow="-105" yWindow="-105" windowWidth="23250" windowHeight="12450" tabRatio="646"/>
  </bookViews>
  <sheets>
    <sheet name="開設初年度" sheetId="29" r:id="rId1"/>
    <sheet name="開設２年度" sheetId="31" r:id="rId2"/>
    <sheet name="開設３年度" sheetId="32" r:id="rId3"/>
    <sheet name="単価" sheetId="26" r:id="rId4"/>
    <sheet name="単価（特定加算分）" sheetId="27" r:id="rId5"/>
    <sheet name="ドロップダウンリスト" sheetId="23" r:id="rId6"/>
    <sheet name="加算Ⅱ基礎数" sheetId="30" r:id="rId7"/>
  </sheets>
  <definedNames>
    <definedName name="_xlnm.Print_Area" localSheetId="1">開設２年度!$A$1:$O$107</definedName>
    <definedName name="_xlnm.Print_Area" localSheetId="2">開設３年度!$A$1:$O$107</definedName>
    <definedName name="_xlnm.Print_Area" localSheetId="0">開設初年度!$A$1:$O$107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29" l="1"/>
  <c r="H11" i="29"/>
  <c r="H10" i="29"/>
  <c r="G10" i="29"/>
  <c r="H11" i="32" l="1"/>
  <c r="H10" i="32"/>
  <c r="G11" i="32"/>
  <c r="G10" i="32"/>
  <c r="H11" i="31"/>
  <c r="H10" i="31"/>
  <c r="F105" i="32"/>
  <c r="F104" i="32"/>
  <c r="F103" i="32"/>
  <c r="F102" i="32"/>
  <c r="F101" i="32"/>
  <c r="F100" i="32"/>
  <c r="F99" i="32"/>
  <c r="F98" i="32"/>
  <c r="F97" i="32"/>
  <c r="F96" i="32"/>
  <c r="F95" i="32"/>
  <c r="F94" i="32"/>
  <c r="F85" i="32"/>
  <c r="F81" i="32"/>
  <c r="F79" i="32"/>
  <c r="F78" i="32"/>
  <c r="F77" i="32"/>
  <c r="F76" i="32"/>
  <c r="F73" i="32"/>
  <c r="F69" i="32"/>
  <c r="F67" i="32"/>
  <c r="F65" i="32"/>
  <c r="F63" i="32"/>
  <c r="F62" i="32"/>
  <c r="I61" i="32"/>
  <c r="H61" i="32"/>
  <c r="G61" i="32"/>
  <c r="F61" i="32"/>
  <c r="F60" i="32"/>
  <c r="F58" i="32"/>
  <c r="H52" i="32"/>
  <c r="F52" i="32"/>
  <c r="F20" i="32"/>
  <c r="F18" i="32"/>
  <c r="L12" i="32"/>
  <c r="F11" i="32"/>
  <c r="F10" i="32"/>
  <c r="L8" i="32"/>
  <c r="F105" i="31"/>
  <c r="F104" i="31"/>
  <c r="F103" i="31"/>
  <c r="F102" i="31"/>
  <c r="F101" i="31"/>
  <c r="F100" i="31"/>
  <c r="F99" i="31"/>
  <c r="F98" i="31"/>
  <c r="F97" i="31"/>
  <c r="F96" i="31"/>
  <c r="F95" i="31"/>
  <c r="F94" i="31"/>
  <c r="F85" i="31"/>
  <c r="F81" i="31"/>
  <c r="F79" i="31"/>
  <c r="F78" i="31"/>
  <c r="F77" i="31"/>
  <c r="F76" i="31"/>
  <c r="F73" i="31"/>
  <c r="F69" i="31"/>
  <c r="F67" i="31"/>
  <c r="F65" i="31"/>
  <c r="F63" i="31"/>
  <c r="F62" i="31"/>
  <c r="I61" i="31"/>
  <c r="H61" i="31"/>
  <c r="G61" i="31"/>
  <c r="F61" i="31"/>
  <c r="F60" i="31"/>
  <c r="F58" i="31"/>
  <c r="H52" i="31"/>
  <c r="F52" i="31"/>
  <c r="F20" i="31"/>
  <c r="F18" i="31"/>
  <c r="F53" i="31" s="1"/>
  <c r="L12" i="31"/>
  <c r="G11" i="31"/>
  <c r="F11" i="31"/>
  <c r="G10" i="31"/>
  <c r="F10" i="31"/>
  <c r="L8" i="31"/>
  <c r="F11" i="29"/>
  <c r="G9" i="32" l="1"/>
  <c r="F51" i="32"/>
  <c r="F51" i="31"/>
  <c r="F6" i="31"/>
  <c r="L11" i="32"/>
  <c r="F6" i="32"/>
  <c r="G13" i="32"/>
  <c r="G14" i="32"/>
  <c r="F9" i="32"/>
  <c r="F13" i="32" s="1"/>
  <c r="L10" i="32"/>
  <c r="N61" i="32"/>
  <c r="O61" i="32" s="1"/>
  <c r="H9" i="32"/>
  <c r="N52" i="32"/>
  <c r="O52" i="32" s="1"/>
  <c r="L11" i="31"/>
  <c r="G9" i="31"/>
  <c r="G13" i="31" s="1"/>
  <c r="H51" i="31"/>
  <c r="N52" i="31"/>
  <c r="O52" i="31" s="1"/>
  <c r="N61" i="31"/>
  <c r="O61" i="31" s="1"/>
  <c r="F9" i="31"/>
  <c r="F13" i="31" s="1"/>
  <c r="F50" i="31"/>
  <c r="H9" i="31"/>
  <c r="H13" i="31" s="1"/>
  <c r="G51" i="32"/>
  <c r="F50" i="32"/>
  <c r="H51" i="32"/>
  <c r="F53" i="32"/>
  <c r="I50" i="32"/>
  <c r="G50" i="32"/>
  <c r="I51" i="32"/>
  <c r="H53" i="32"/>
  <c r="F64" i="32"/>
  <c r="F66" i="32"/>
  <c r="F68" i="32"/>
  <c r="F70" i="32"/>
  <c r="F59" i="32"/>
  <c r="F19" i="32"/>
  <c r="H50" i="32"/>
  <c r="F80" i="32"/>
  <c r="L10" i="31"/>
  <c r="I50" i="31"/>
  <c r="G51" i="31"/>
  <c r="F59" i="31"/>
  <c r="G50" i="31"/>
  <c r="I51" i="31"/>
  <c r="H53" i="31"/>
  <c r="N53" i="31" s="1"/>
  <c r="O53" i="31" s="1"/>
  <c r="F64" i="31"/>
  <c r="F66" i="31"/>
  <c r="F68" i="31"/>
  <c r="F70" i="31"/>
  <c r="F19" i="31"/>
  <c r="H50" i="31"/>
  <c r="F80" i="31"/>
  <c r="F10" i="29"/>
  <c r="G14" i="31" l="1"/>
  <c r="H13" i="32"/>
  <c r="H14" i="32"/>
  <c r="N51" i="32"/>
  <c r="O51" i="32" s="1"/>
  <c r="N53" i="32"/>
  <c r="O53" i="32" s="1"/>
  <c r="F14" i="32"/>
  <c r="L9" i="32"/>
  <c r="L9" i="31"/>
  <c r="N51" i="31"/>
  <c r="O51" i="31" s="1"/>
  <c r="O87" i="31" s="1"/>
  <c r="H14" i="31"/>
  <c r="N50" i="31"/>
  <c r="O50" i="31" s="1"/>
  <c r="F14" i="31"/>
  <c r="N50" i="32"/>
  <c r="F18" i="29"/>
  <c r="F20" i="29"/>
  <c r="L8" i="29"/>
  <c r="F6" i="29" s="1"/>
  <c r="O78" i="31" l="1"/>
  <c r="N63" i="32"/>
  <c r="O63" i="32" s="1"/>
  <c r="L14" i="31"/>
  <c r="O87" i="32"/>
  <c r="L98" i="32" s="1"/>
  <c r="N58" i="31"/>
  <c r="O58" i="31" s="1"/>
  <c r="N73" i="31"/>
  <c r="O73" i="31" s="1"/>
  <c r="O77" i="31"/>
  <c r="O85" i="32"/>
  <c r="N79" i="32"/>
  <c r="O79" i="32" s="1"/>
  <c r="N69" i="32"/>
  <c r="O69" i="32" s="1"/>
  <c r="L14" i="32"/>
  <c r="O77" i="32"/>
  <c r="N58" i="32"/>
  <c r="O58" i="32" s="1"/>
  <c r="O81" i="32"/>
  <c r="N60" i="32"/>
  <c r="O60" i="32" s="1"/>
  <c r="O78" i="32"/>
  <c r="N62" i="32"/>
  <c r="O62" i="32" s="1"/>
  <c r="N73" i="32"/>
  <c r="O73" i="32" s="1"/>
  <c r="L13" i="32"/>
  <c r="N59" i="32"/>
  <c r="O59" i="32" s="1"/>
  <c r="O76" i="32"/>
  <c r="N67" i="32"/>
  <c r="O67" i="32" s="1"/>
  <c r="N65" i="32"/>
  <c r="O65" i="32" s="1"/>
  <c r="O76" i="31"/>
  <c r="O81" i="31"/>
  <c r="O85" i="31"/>
  <c r="N62" i="31"/>
  <c r="O62" i="31" s="1"/>
  <c r="N69" i="31"/>
  <c r="O69" i="31" s="1"/>
  <c r="N60" i="31"/>
  <c r="O60" i="31" s="1"/>
  <c r="L13" i="31"/>
  <c r="N79" i="31"/>
  <c r="O79" i="31" s="1"/>
  <c r="N59" i="31"/>
  <c r="O59" i="31" s="1"/>
  <c r="N67" i="31"/>
  <c r="O67" i="31" s="1"/>
  <c r="N65" i="31"/>
  <c r="O65" i="31" s="1"/>
  <c r="N63" i="31"/>
  <c r="O63" i="31" s="1"/>
  <c r="O50" i="32"/>
  <c r="L102" i="31"/>
  <c r="L98" i="31"/>
  <c r="L94" i="31"/>
  <c r="L96" i="31"/>
  <c r="L105" i="31"/>
  <c r="L101" i="31"/>
  <c r="L97" i="31"/>
  <c r="L104" i="31"/>
  <c r="L100" i="31"/>
  <c r="L103" i="31"/>
  <c r="L99" i="31"/>
  <c r="L95" i="31"/>
  <c r="F62" i="29"/>
  <c r="L103" i="32" l="1"/>
  <c r="L95" i="32"/>
  <c r="L96" i="32"/>
  <c r="L99" i="32"/>
  <c r="L105" i="32"/>
  <c r="L102" i="32"/>
  <c r="L100" i="32"/>
  <c r="L97" i="32"/>
  <c r="L94" i="32"/>
  <c r="L104" i="32"/>
  <c r="L101" i="32"/>
  <c r="F60" i="29"/>
  <c r="F61" i="29" l="1"/>
  <c r="F80" i="29" l="1"/>
  <c r="F79" i="29"/>
  <c r="C5" i="30" l="1"/>
  <c r="C4" i="30" l="1"/>
  <c r="C8" i="30"/>
  <c r="F77" i="29" l="1"/>
  <c r="I61" i="29" l="1"/>
  <c r="H61" i="29"/>
  <c r="G61" i="29"/>
  <c r="F9" i="29"/>
  <c r="F85" i="29" l="1"/>
  <c r="L12" i="29"/>
  <c r="F50" i="29"/>
  <c r="H52" i="29" l="1"/>
  <c r="F58" i="29"/>
  <c r="F52" i="29"/>
  <c r="F59" i="29"/>
  <c r="G50" i="29"/>
  <c r="H50" i="29"/>
  <c r="I50" i="29"/>
  <c r="F81" i="29"/>
  <c r="F78" i="29"/>
  <c r="N52" i="29" l="1"/>
  <c r="F105" i="29"/>
  <c r="F104" i="29"/>
  <c r="F103" i="29"/>
  <c r="F102" i="29"/>
  <c r="F101" i="29"/>
  <c r="F100" i="29"/>
  <c r="F99" i="29"/>
  <c r="F98" i="29"/>
  <c r="F97" i="29"/>
  <c r="F96" i="29"/>
  <c r="F95" i="29"/>
  <c r="F94" i="29"/>
  <c r="F76" i="29"/>
  <c r="F73" i="29"/>
  <c r="F69" i="29"/>
  <c r="F67" i="29"/>
  <c r="F65" i="29"/>
  <c r="F63" i="29"/>
  <c r="F53" i="29"/>
  <c r="L11" i="29"/>
  <c r="L10" i="29"/>
  <c r="C6" i="30" s="1"/>
  <c r="C9" i="30" s="1"/>
  <c r="C11" i="30" s="1"/>
  <c r="H9" i="29"/>
  <c r="H13" i="29" s="1"/>
  <c r="G9" i="29"/>
  <c r="G13" i="29" s="1"/>
  <c r="F13" i="29"/>
  <c r="C12" i="30" l="1"/>
  <c r="H53" i="29"/>
  <c r="H51" i="29"/>
  <c r="I51" i="29"/>
  <c r="F51" i="29"/>
  <c r="G51" i="29"/>
  <c r="G14" i="29"/>
  <c r="F64" i="29"/>
  <c r="F66" i="29"/>
  <c r="F68" i="29"/>
  <c r="F70" i="29"/>
  <c r="F19" i="29"/>
  <c r="O52" i="29"/>
  <c r="H14" i="29"/>
  <c r="F14" i="29"/>
  <c r="L9" i="29"/>
  <c r="N79" i="29" l="1"/>
  <c r="O79" i="29" s="1"/>
  <c r="N62" i="29"/>
  <c r="O62" i="29" s="1"/>
  <c r="N60" i="29"/>
  <c r="O60" i="29" s="1"/>
  <c r="O85" i="29"/>
  <c r="N51" i="29"/>
  <c r="N61" i="29"/>
  <c r="N53" i="29"/>
  <c r="O53" i="29" s="1"/>
  <c r="N50" i="29"/>
  <c r="L13" i="29"/>
  <c r="N63" i="29"/>
  <c r="L14" i="29"/>
  <c r="N65" i="29"/>
  <c r="O65" i="29" s="1"/>
  <c r="N69" i="29"/>
  <c r="O69" i="29" s="1"/>
  <c r="O76" i="29"/>
  <c r="N73" i="29"/>
  <c r="O73" i="29" s="1"/>
  <c r="O77" i="29"/>
  <c r="O81" i="29"/>
  <c r="O78" i="29"/>
  <c r="N67" i="29"/>
  <c r="O67" i="29" s="1"/>
  <c r="N59" i="29"/>
  <c r="O59" i="29" s="1"/>
  <c r="N58" i="29"/>
  <c r="O58" i="29" s="1"/>
  <c r="O86" i="32" l="1"/>
  <c r="I101" i="32"/>
  <c r="I103" i="32"/>
  <c r="I94" i="32"/>
  <c r="I104" i="32"/>
  <c r="I105" i="32"/>
  <c r="I97" i="32"/>
  <c r="I100" i="32"/>
  <c r="I99" i="32"/>
  <c r="N86" i="32"/>
  <c r="I102" i="32"/>
  <c r="I95" i="32"/>
  <c r="I96" i="32"/>
  <c r="I98" i="32"/>
  <c r="O86" i="31"/>
  <c r="I94" i="31"/>
  <c r="I95" i="31"/>
  <c r="I104" i="31"/>
  <c r="I101" i="31"/>
  <c r="N86" i="31"/>
  <c r="I96" i="31"/>
  <c r="I102" i="31"/>
  <c r="I100" i="31"/>
  <c r="I105" i="31"/>
  <c r="I103" i="31"/>
  <c r="I97" i="31"/>
  <c r="I99" i="31"/>
  <c r="I98" i="31"/>
  <c r="I105" i="29"/>
  <c r="N86" i="29"/>
  <c r="O63" i="29"/>
  <c r="O51" i="29"/>
  <c r="O87" i="29" s="1"/>
  <c r="O50" i="29"/>
  <c r="J95" i="32" l="1"/>
  <c r="N95" i="32" s="1"/>
  <c r="O88" i="32"/>
  <c r="J94" i="32"/>
  <c r="N94" i="32" s="1"/>
  <c r="J101" i="32"/>
  <c r="N101" i="32" s="1"/>
  <c r="J103" i="32"/>
  <c r="N103" i="32" s="1"/>
  <c r="J102" i="32"/>
  <c r="N102" i="32" s="1"/>
  <c r="J99" i="32"/>
  <c r="N99" i="32" s="1"/>
  <c r="J98" i="32"/>
  <c r="N98" i="32" s="1"/>
  <c r="J104" i="32"/>
  <c r="N104" i="32" s="1"/>
  <c r="J100" i="32"/>
  <c r="N100" i="32" s="1"/>
  <c r="J97" i="32"/>
  <c r="N97" i="32" s="1"/>
  <c r="J96" i="32"/>
  <c r="N96" i="32" s="1"/>
  <c r="J105" i="32"/>
  <c r="N105" i="32" s="1"/>
  <c r="O88" i="31"/>
  <c r="J98" i="31"/>
  <c r="N98" i="31" s="1"/>
  <c r="J100" i="31"/>
  <c r="N100" i="31" s="1"/>
  <c r="J103" i="31"/>
  <c r="N103" i="31" s="1"/>
  <c r="J105" i="31"/>
  <c r="N105" i="31" s="1"/>
  <c r="J94" i="31"/>
  <c r="N94" i="31" s="1"/>
  <c r="J96" i="31"/>
  <c r="N96" i="31" s="1"/>
  <c r="J99" i="31"/>
  <c r="N99" i="31" s="1"/>
  <c r="J97" i="31"/>
  <c r="N97" i="31" s="1"/>
  <c r="J101" i="31"/>
  <c r="N101" i="31" s="1"/>
  <c r="J102" i="31"/>
  <c r="N102" i="31" s="1"/>
  <c r="J104" i="31"/>
  <c r="N104" i="31" s="1"/>
  <c r="J95" i="31"/>
  <c r="N95" i="31" s="1"/>
  <c r="O61" i="29"/>
  <c r="O86" i="29" s="1"/>
  <c r="I95" i="29"/>
  <c r="I101" i="29"/>
  <c r="I103" i="29"/>
  <c r="I104" i="29"/>
  <c r="I102" i="29"/>
  <c r="I97" i="29"/>
  <c r="I96" i="29"/>
  <c r="I98" i="29"/>
  <c r="I94" i="29"/>
  <c r="I100" i="29"/>
  <c r="I99" i="29"/>
  <c r="J105" i="29" l="1"/>
  <c r="O88" i="29"/>
  <c r="J97" i="29"/>
  <c r="J101" i="29"/>
  <c r="J94" i="29"/>
  <c r="J98" i="29"/>
  <c r="J102" i="29"/>
  <c r="J95" i="29"/>
  <c r="J99" i="29"/>
  <c r="J103" i="29"/>
  <c r="J96" i="29"/>
  <c r="J100" i="29"/>
  <c r="J104" i="29"/>
  <c r="L96" i="29"/>
  <c r="L100" i="29"/>
  <c r="L104" i="29"/>
  <c r="L97" i="29"/>
  <c r="L101" i="29"/>
  <c r="L94" i="29"/>
  <c r="L98" i="29"/>
  <c r="L102" i="29"/>
  <c r="L95" i="29"/>
  <c r="L99" i="29"/>
  <c r="L105" i="29"/>
  <c r="L103" i="29"/>
  <c r="N105" i="29" l="1"/>
  <c r="N104" i="29"/>
  <c r="N103" i="29"/>
  <c r="N98" i="29"/>
  <c r="N99" i="29"/>
  <c r="N94" i="29"/>
  <c r="N100" i="29"/>
  <c r="N95" i="29"/>
  <c r="N101" i="29"/>
  <c r="N96" i="29"/>
  <c r="N102" i="29"/>
  <c r="N97" i="29"/>
</calcChain>
</file>

<file path=xl/sharedStrings.xml><?xml version="1.0" encoding="utf-8"?>
<sst xmlns="http://schemas.openxmlformats.org/spreadsheetml/2006/main" count="930" uniqueCount="231">
  <si>
    <t>区分</t>
  </si>
  <si>
    <t>乳児</t>
  </si>
  <si>
    <t>１，２歳児</t>
  </si>
  <si>
    <t>３歳児</t>
  </si>
  <si>
    <t>４歳児以上</t>
  </si>
  <si>
    <t>標準時間</t>
  </si>
  <si>
    <t>短時間</t>
  </si>
  <si>
    <t>減価償却費加算</t>
  </si>
  <si>
    <t>賃借料加算</t>
  </si>
  <si>
    <t>11年以上</t>
    <rPh sb="2" eb="3">
      <t>ネン</t>
    </rPh>
    <rPh sb="3" eb="5">
      <t>イジョウ</t>
    </rPh>
    <phoneticPr fontId="2"/>
  </si>
  <si>
    <t>0歳</t>
    <rPh sb="1" eb="2">
      <t>サイ</t>
    </rPh>
    <phoneticPr fontId="2"/>
  </si>
  <si>
    <t>1歳</t>
    <rPh sb="1" eb="2">
      <t>サイ</t>
    </rPh>
    <phoneticPr fontId="2"/>
  </si>
  <si>
    <t>2歳</t>
    <rPh sb="1" eb="2">
      <t>サイ</t>
    </rPh>
    <phoneticPr fontId="2"/>
  </si>
  <si>
    <t>3歳</t>
    <rPh sb="1" eb="2">
      <t>サイ</t>
    </rPh>
    <phoneticPr fontId="2"/>
  </si>
  <si>
    <t>4歳</t>
    <rPh sb="1" eb="2">
      <t>サイ</t>
    </rPh>
    <phoneticPr fontId="2"/>
  </si>
  <si>
    <t>5歳</t>
    <rPh sb="1" eb="2">
      <t>サイ</t>
    </rPh>
    <phoneticPr fontId="2"/>
  </si>
  <si>
    <t>全体</t>
    <rPh sb="0" eb="2">
      <t>ゼンタイ</t>
    </rPh>
    <phoneticPr fontId="2"/>
  </si>
  <si>
    <t>地域区分</t>
    <rPh sb="0" eb="2">
      <t>チイキ</t>
    </rPh>
    <rPh sb="2" eb="4">
      <t>クブン</t>
    </rPh>
    <phoneticPr fontId="2"/>
  </si>
  <si>
    <t>基礎分</t>
    <rPh sb="0" eb="2">
      <t>キソ</t>
    </rPh>
    <rPh sb="2" eb="3">
      <t>ブン</t>
    </rPh>
    <phoneticPr fontId="2"/>
  </si>
  <si>
    <t>賃金改善要件分</t>
    <rPh sb="0" eb="2">
      <t>チンギン</t>
    </rPh>
    <rPh sb="2" eb="4">
      <t>カイゼン</t>
    </rPh>
    <rPh sb="4" eb="6">
      <t>ヨウケン</t>
    </rPh>
    <rPh sb="6" eb="7">
      <t>ブン</t>
    </rPh>
    <phoneticPr fontId="2"/>
  </si>
  <si>
    <t>想定入所率</t>
    <phoneticPr fontId="2"/>
  </si>
  <si>
    <t>処遇改善等加算率</t>
    <phoneticPr fontId="2"/>
  </si>
  <si>
    <t>うち短時間認定</t>
    <rPh sb="2" eb="5">
      <t>タンジカン</t>
    </rPh>
    <rPh sb="5" eb="7">
      <t>ニンテイ</t>
    </rPh>
    <phoneticPr fontId="2"/>
  </si>
  <si>
    <t>うち標準時間認定</t>
    <rPh sb="2" eb="4">
      <t>ヒョウジュン</t>
    </rPh>
    <rPh sb="4" eb="6">
      <t>ジカン</t>
    </rPh>
    <rPh sb="6" eb="8">
      <t>ニンテイ</t>
    </rPh>
    <phoneticPr fontId="2"/>
  </si>
  <si>
    <t>A</t>
    <phoneticPr fontId="2"/>
  </si>
  <si>
    <t>B</t>
    <phoneticPr fontId="2"/>
  </si>
  <si>
    <t>任意設定</t>
    <rPh sb="0" eb="2">
      <t>ニンイ</t>
    </rPh>
    <rPh sb="2" eb="4">
      <t>セッテイ</t>
    </rPh>
    <phoneticPr fontId="2"/>
  </si>
  <si>
    <t>職員の平均勤続年数</t>
    <rPh sb="0" eb="2">
      <t>ショクイン</t>
    </rPh>
    <rPh sb="3" eb="5">
      <t>ヘイキン</t>
    </rPh>
    <rPh sb="5" eb="7">
      <t>キンゾク</t>
    </rPh>
    <rPh sb="7" eb="9">
      <t>ネンスウ</t>
    </rPh>
    <phoneticPr fontId="2"/>
  </si>
  <si>
    <t>10年以上 11年未満</t>
    <rPh sb="2" eb="3">
      <t>ネン</t>
    </rPh>
    <rPh sb="3" eb="5">
      <t>イジョウ</t>
    </rPh>
    <rPh sb="8" eb="9">
      <t>ネン</t>
    </rPh>
    <rPh sb="9" eb="11">
      <t>ミマン</t>
    </rPh>
    <phoneticPr fontId="2"/>
  </si>
  <si>
    <t>9年以上 10年未満</t>
    <rPh sb="1" eb="2">
      <t>ネン</t>
    </rPh>
    <rPh sb="2" eb="4">
      <t>イジョウ</t>
    </rPh>
    <rPh sb="7" eb="8">
      <t>ネン</t>
    </rPh>
    <rPh sb="8" eb="10">
      <t>ミマン</t>
    </rPh>
    <phoneticPr fontId="2"/>
  </si>
  <si>
    <t>7年以上 8年未満</t>
    <rPh sb="1" eb="2">
      <t>ネン</t>
    </rPh>
    <rPh sb="2" eb="4">
      <t>イジョウ</t>
    </rPh>
    <rPh sb="6" eb="7">
      <t>ネン</t>
    </rPh>
    <rPh sb="7" eb="9">
      <t>ミマン</t>
    </rPh>
    <phoneticPr fontId="2"/>
  </si>
  <si>
    <t>8年以上 9年未満</t>
    <rPh sb="1" eb="2">
      <t>ネン</t>
    </rPh>
    <rPh sb="2" eb="4">
      <t>イジョウ</t>
    </rPh>
    <rPh sb="6" eb="7">
      <t>ネン</t>
    </rPh>
    <rPh sb="7" eb="9">
      <t>ミマン</t>
    </rPh>
    <phoneticPr fontId="2"/>
  </si>
  <si>
    <t>6年以上 7年未満</t>
    <rPh sb="1" eb="2">
      <t>ネン</t>
    </rPh>
    <rPh sb="2" eb="4">
      <t>イジョウ</t>
    </rPh>
    <rPh sb="6" eb="7">
      <t>ネン</t>
    </rPh>
    <rPh sb="7" eb="9">
      <t>ミマン</t>
    </rPh>
    <phoneticPr fontId="2"/>
  </si>
  <si>
    <t>5年以上 6年未満</t>
    <rPh sb="1" eb="2">
      <t>ネン</t>
    </rPh>
    <rPh sb="2" eb="4">
      <t>イジョウ</t>
    </rPh>
    <rPh sb="6" eb="7">
      <t>ネン</t>
    </rPh>
    <rPh sb="7" eb="9">
      <t>ミマン</t>
    </rPh>
    <phoneticPr fontId="2"/>
  </si>
  <si>
    <t>4年以上 5年未満</t>
    <rPh sb="1" eb="2">
      <t>ネン</t>
    </rPh>
    <rPh sb="2" eb="4">
      <t>イジョウ</t>
    </rPh>
    <rPh sb="6" eb="7">
      <t>ネン</t>
    </rPh>
    <rPh sb="7" eb="9">
      <t>ミマン</t>
    </rPh>
    <phoneticPr fontId="2"/>
  </si>
  <si>
    <t>3年以上 4年未満</t>
    <rPh sb="1" eb="2">
      <t>ネン</t>
    </rPh>
    <rPh sb="2" eb="4">
      <t>イジョウ</t>
    </rPh>
    <rPh sb="6" eb="7">
      <t>ネン</t>
    </rPh>
    <rPh sb="7" eb="9">
      <t>ミマン</t>
    </rPh>
    <phoneticPr fontId="2"/>
  </si>
  <si>
    <t>2年以上 3年未満</t>
    <rPh sb="1" eb="2">
      <t>ネン</t>
    </rPh>
    <rPh sb="2" eb="4">
      <t>イジョウ</t>
    </rPh>
    <rPh sb="6" eb="7">
      <t>ネン</t>
    </rPh>
    <rPh sb="7" eb="9">
      <t>ミマン</t>
    </rPh>
    <phoneticPr fontId="2"/>
  </si>
  <si>
    <t>1年以上 2年未満</t>
    <rPh sb="1" eb="2">
      <t>ネン</t>
    </rPh>
    <rPh sb="2" eb="4">
      <t>イジョウ</t>
    </rPh>
    <rPh sb="6" eb="7">
      <t>ネン</t>
    </rPh>
    <rPh sb="7" eb="9">
      <t>ミマン</t>
    </rPh>
    <phoneticPr fontId="2"/>
  </si>
  <si>
    <t>リストから選択</t>
    <rPh sb="5" eb="7">
      <t>センタク</t>
    </rPh>
    <phoneticPr fontId="2"/>
  </si>
  <si>
    <t>1年未満</t>
    <rPh sb="1" eb="2">
      <t>ネン</t>
    </rPh>
    <rPh sb="2" eb="4">
      <t>ミマン</t>
    </rPh>
    <phoneticPr fontId="2"/>
  </si>
  <si>
    <t>年齢</t>
    <rPh sb="0" eb="2">
      <t>ネンレイ</t>
    </rPh>
    <phoneticPr fontId="2"/>
  </si>
  <si>
    <t>内訳</t>
    <rPh sb="0" eb="2">
      <t>ウチワケ</t>
    </rPh>
    <phoneticPr fontId="2"/>
  </si>
  <si>
    <t>休日保育加算</t>
    <rPh sb="0" eb="2">
      <t>キュウジツ</t>
    </rPh>
    <rPh sb="2" eb="4">
      <t>ホイク</t>
    </rPh>
    <rPh sb="4" eb="6">
      <t>カサン</t>
    </rPh>
    <phoneticPr fontId="2"/>
  </si>
  <si>
    <t>夜間保育加算</t>
    <rPh sb="0" eb="2">
      <t>ヤカン</t>
    </rPh>
    <rPh sb="2" eb="4">
      <t>ホイク</t>
    </rPh>
    <rPh sb="4" eb="6">
      <t>カサン</t>
    </rPh>
    <phoneticPr fontId="2"/>
  </si>
  <si>
    <t>減価償却費加算</t>
    <rPh sb="0" eb="2">
      <t>ゲンカ</t>
    </rPh>
    <rPh sb="2" eb="4">
      <t>ショウキャク</t>
    </rPh>
    <rPh sb="4" eb="5">
      <t>ヒ</t>
    </rPh>
    <rPh sb="5" eb="7">
      <t>カサン</t>
    </rPh>
    <phoneticPr fontId="2"/>
  </si>
  <si>
    <t>賃借料加算</t>
    <rPh sb="0" eb="3">
      <t>チンシャクリョウ</t>
    </rPh>
    <rPh sb="3" eb="5">
      <t>カサン</t>
    </rPh>
    <phoneticPr fontId="2"/>
  </si>
  <si>
    <t>分園の場合</t>
    <rPh sb="0" eb="2">
      <t>ブンエン</t>
    </rPh>
    <rPh sb="3" eb="5">
      <t>バアイ</t>
    </rPh>
    <phoneticPr fontId="2"/>
  </si>
  <si>
    <t>常態的に土曜日閉所</t>
    <rPh sb="0" eb="2">
      <t>ジョウタイ</t>
    </rPh>
    <rPh sb="2" eb="3">
      <t>テキ</t>
    </rPh>
    <rPh sb="4" eb="7">
      <t>ドヨウビ</t>
    </rPh>
    <rPh sb="7" eb="9">
      <t>ヘイショ</t>
    </rPh>
    <phoneticPr fontId="2"/>
  </si>
  <si>
    <t>恒常的な定員超過</t>
    <rPh sb="0" eb="2">
      <t>コウジョウ</t>
    </rPh>
    <rPh sb="2" eb="3">
      <t>テキ</t>
    </rPh>
    <rPh sb="4" eb="6">
      <t>テイイン</t>
    </rPh>
    <rPh sb="6" eb="8">
      <t>チョウカ</t>
    </rPh>
    <phoneticPr fontId="2"/>
  </si>
  <si>
    <t>非該当</t>
  </si>
  <si>
    <t>基本加算項目</t>
    <rPh sb="0" eb="2">
      <t>キホン</t>
    </rPh>
    <rPh sb="2" eb="4">
      <t>カサン</t>
    </rPh>
    <rPh sb="4" eb="6">
      <t>コウモク</t>
    </rPh>
    <phoneticPr fontId="2"/>
  </si>
  <si>
    <t>減算項目</t>
    <rPh sb="0" eb="2">
      <t>ゲンサン</t>
    </rPh>
    <rPh sb="2" eb="4">
      <t>コウモク</t>
    </rPh>
    <phoneticPr fontId="2"/>
  </si>
  <si>
    <t>主任保育士専任加算</t>
    <rPh sb="0" eb="2">
      <t>シュニン</t>
    </rPh>
    <rPh sb="2" eb="5">
      <t>ホイクシ</t>
    </rPh>
    <rPh sb="5" eb="7">
      <t>センニン</t>
    </rPh>
    <rPh sb="7" eb="9">
      <t>カサン</t>
    </rPh>
    <phoneticPr fontId="2"/>
  </si>
  <si>
    <t>療育支援加算</t>
    <rPh sb="0" eb="2">
      <t>リョウイク</t>
    </rPh>
    <rPh sb="2" eb="4">
      <t>シエン</t>
    </rPh>
    <rPh sb="4" eb="6">
      <t>カサン</t>
    </rPh>
    <phoneticPr fontId="2"/>
  </si>
  <si>
    <t>事務職員雇上費加算</t>
    <rPh sb="0" eb="2">
      <t>ジム</t>
    </rPh>
    <rPh sb="2" eb="4">
      <t>ショクイン</t>
    </rPh>
    <rPh sb="4" eb="5">
      <t>ヤトイ</t>
    </rPh>
    <rPh sb="5" eb="6">
      <t>ア</t>
    </rPh>
    <rPh sb="6" eb="7">
      <t>ヒ</t>
    </rPh>
    <rPh sb="7" eb="9">
      <t>カサン</t>
    </rPh>
    <phoneticPr fontId="2"/>
  </si>
  <si>
    <t>冷暖房費加算</t>
    <rPh sb="0" eb="3">
      <t>レイダンボウ</t>
    </rPh>
    <rPh sb="3" eb="4">
      <t>ヒ</t>
    </rPh>
    <rPh sb="4" eb="6">
      <t>カサン</t>
    </rPh>
    <phoneticPr fontId="2"/>
  </si>
  <si>
    <t>その他地域</t>
    <rPh sb="2" eb="3">
      <t>タ</t>
    </rPh>
    <rPh sb="3" eb="5">
      <t>チイキ</t>
    </rPh>
    <phoneticPr fontId="2"/>
  </si>
  <si>
    <t>除雪費加算</t>
    <rPh sb="0" eb="2">
      <t>ジョセツ</t>
    </rPh>
    <rPh sb="2" eb="3">
      <t>ヒ</t>
    </rPh>
    <rPh sb="3" eb="5">
      <t>カサン</t>
    </rPh>
    <phoneticPr fontId="2"/>
  </si>
  <si>
    <t>降灰除去費加算</t>
    <rPh sb="0" eb="2">
      <t>コウハイ</t>
    </rPh>
    <rPh sb="2" eb="4">
      <t>ジョキョ</t>
    </rPh>
    <rPh sb="4" eb="5">
      <t>ヒ</t>
    </rPh>
    <rPh sb="5" eb="7">
      <t>カサン</t>
    </rPh>
    <phoneticPr fontId="2"/>
  </si>
  <si>
    <t>入所児童処遇特別加算</t>
    <rPh sb="0" eb="2">
      <t>ニュウショ</t>
    </rPh>
    <rPh sb="2" eb="4">
      <t>ジドウ</t>
    </rPh>
    <rPh sb="4" eb="6">
      <t>ショグウ</t>
    </rPh>
    <rPh sb="6" eb="8">
      <t>トクベツ</t>
    </rPh>
    <rPh sb="8" eb="10">
      <t>カサン</t>
    </rPh>
    <phoneticPr fontId="2"/>
  </si>
  <si>
    <t>施設機能強化推進費加算</t>
    <rPh sb="0" eb="2">
      <t>シセツ</t>
    </rPh>
    <rPh sb="2" eb="4">
      <t>キノウ</t>
    </rPh>
    <rPh sb="4" eb="6">
      <t>キョウカ</t>
    </rPh>
    <rPh sb="6" eb="8">
      <t>スイシン</t>
    </rPh>
    <rPh sb="8" eb="9">
      <t>ヒ</t>
    </rPh>
    <rPh sb="9" eb="11">
      <t>カサン</t>
    </rPh>
    <phoneticPr fontId="2"/>
  </si>
  <si>
    <t>小学校接続加算</t>
    <rPh sb="0" eb="3">
      <t>ショウガッコウ</t>
    </rPh>
    <rPh sb="3" eb="5">
      <t>セツゾク</t>
    </rPh>
    <rPh sb="5" eb="7">
      <t>カサン</t>
    </rPh>
    <phoneticPr fontId="2"/>
  </si>
  <si>
    <t>栄養管理加算</t>
    <rPh sb="0" eb="2">
      <t>エイヨウ</t>
    </rPh>
    <rPh sb="2" eb="4">
      <t>カンリ</t>
    </rPh>
    <rPh sb="4" eb="6">
      <t>カサン</t>
    </rPh>
    <phoneticPr fontId="2"/>
  </si>
  <si>
    <t>第三者評価受審加算</t>
    <rPh sb="0" eb="1">
      <t>ダイ</t>
    </rPh>
    <rPh sb="1" eb="2">
      <t>サン</t>
    </rPh>
    <rPh sb="2" eb="3">
      <t>シャ</t>
    </rPh>
    <rPh sb="3" eb="5">
      <t>ヒョウカ</t>
    </rPh>
    <rPh sb="5" eb="6">
      <t>ウケ</t>
    </rPh>
    <rPh sb="6" eb="7">
      <t>シン</t>
    </rPh>
    <rPh sb="7" eb="9">
      <t>カサン</t>
    </rPh>
    <phoneticPr fontId="2"/>
  </si>
  <si>
    <t>―</t>
    <phoneticPr fontId="2"/>
  </si>
  <si>
    <t>特定加算項目</t>
    <rPh sb="0" eb="2">
      <t>トクテイ</t>
    </rPh>
    <rPh sb="2" eb="4">
      <t>カサン</t>
    </rPh>
    <rPh sb="4" eb="6">
      <t>コウモク</t>
    </rPh>
    <phoneticPr fontId="2"/>
  </si>
  <si>
    <t>１２／１００地域</t>
    <rPh sb="6" eb="8">
      <t>チイキ</t>
    </rPh>
    <phoneticPr fontId="2"/>
  </si>
  <si>
    <t>基本部分</t>
    <rPh sb="0" eb="2">
      <t>キホン</t>
    </rPh>
    <rPh sb="2" eb="4">
      <t>ブブン</t>
    </rPh>
    <phoneticPr fontId="2"/>
  </si>
  <si>
    <t>基本加算部分</t>
    <rPh sb="0" eb="2">
      <t>キホン</t>
    </rPh>
    <rPh sb="2" eb="4">
      <t>カサン</t>
    </rPh>
    <rPh sb="4" eb="6">
      <t>ブブン</t>
    </rPh>
    <phoneticPr fontId="2"/>
  </si>
  <si>
    <t>処遇改善等加算</t>
    <rPh sb="0" eb="2">
      <t>ショグウ</t>
    </rPh>
    <rPh sb="2" eb="4">
      <t>カイゼン</t>
    </rPh>
    <rPh sb="4" eb="5">
      <t>トウ</t>
    </rPh>
    <rPh sb="5" eb="7">
      <t>カサン</t>
    </rPh>
    <phoneticPr fontId="2"/>
  </si>
  <si>
    <t>恒常的な定員超過</t>
    <phoneticPr fontId="2"/>
  </si>
  <si>
    <t>常態的に土曜日閉所</t>
    <phoneticPr fontId="2"/>
  </si>
  <si>
    <t>特定加算部分</t>
    <rPh sb="0" eb="2">
      <t>トクテイ</t>
    </rPh>
    <rPh sb="2" eb="4">
      <t>カサン</t>
    </rPh>
    <rPh sb="4" eb="6">
      <t>ブブン</t>
    </rPh>
    <phoneticPr fontId="2"/>
  </si>
  <si>
    <t>療育支援加算Ａ</t>
    <rPh sb="0" eb="2">
      <t>リョウイク</t>
    </rPh>
    <rPh sb="2" eb="4">
      <t>シエン</t>
    </rPh>
    <rPh sb="4" eb="6">
      <t>カサン</t>
    </rPh>
    <phoneticPr fontId="2"/>
  </si>
  <si>
    <t>療育支援加算Ｂ</t>
    <rPh sb="0" eb="2">
      <t>リョウイク</t>
    </rPh>
    <rPh sb="2" eb="4">
      <t>シエン</t>
    </rPh>
    <rPh sb="4" eb="6">
      <t>カサン</t>
    </rPh>
    <phoneticPr fontId="2"/>
  </si>
  <si>
    <t>事務職員雇上費加算</t>
    <rPh sb="0" eb="2">
      <t>ジム</t>
    </rPh>
    <rPh sb="2" eb="4">
      <t>ショクイン</t>
    </rPh>
    <rPh sb="4" eb="5">
      <t>ヤトイ</t>
    </rPh>
    <rPh sb="5" eb="6">
      <t>ウエ</t>
    </rPh>
    <rPh sb="6" eb="7">
      <t>ヒ</t>
    </rPh>
    <rPh sb="7" eb="9">
      <t>カサン</t>
    </rPh>
    <phoneticPr fontId="2"/>
  </si>
  <si>
    <t>第三者評価受審加算</t>
    <rPh sb="0" eb="1">
      <t>ダイ</t>
    </rPh>
    <rPh sb="1" eb="3">
      <t>サンシャ</t>
    </rPh>
    <rPh sb="3" eb="5">
      <t>ヒョウカ</t>
    </rPh>
    <rPh sb="5" eb="6">
      <t>ウケ</t>
    </rPh>
    <rPh sb="6" eb="7">
      <t>シン</t>
    </rPh>
    <rPh sb="7" eb="9">
      <t>カサン</t>
    </rPh>
    <phoneticPr fontId="2"/>
  </si>
  <si>
    <t>四歳以上</t>
    <rPh sb="0" eb="1">
      <t>ヨン</t>
    </rPh>
    <rPh sb="1" eb="2">
      <t>サイ</t>
    </rPh>
    <rPh sb="2" eb="4">
      <t>イジョウ</t>
    </rPh>
    <phoneticPr fontId="2"/>
  </si>
  <si>
    <t>三歳児</t>
    <rPh sb="0" eb="2">
      <t>サンサイ</t>
    </rPh>
    <rPh sb="2" eb="3">
      <t>ジ</t>
    </rPh>
    <phoneticPr fontId="2"/>
  </si>
  <si>
    <t>一、二歳児</t>
    <rPh sb="0" eb="1">
      <t>イチ</t>
    </rPh>
    <rPh sb="2" eb="3">
      <t>ニ</t>
    </rPh>
    <rPh sb="3" eb="4">
      <t>サイ</t>
    </rPh>
    <rPh sb="4" eb="5">
      <t>ジ</t>
    </rPh>
    <phoneticPr fontId="2"/>
  </si>
  <si>
    <t>乳児</t>
    <rPh sb="0" eb="2">
      <t>ニュウジ</t>
    </rPh>
    <phoneticPr fontId="2"/>
  </si>
  <si>
    <t>二号</t>
    <rPh sb="0" eb="2">
      <t>ニゴウ</t>
    </rPh>
    <phoneticPr fontId="2"/>
  </si>
  <si>
    <t>三号</t>
    <rPh sb="0" eb="1">
      <t>サン</t>
    </rPh>
    <rPh sb="1" eb="2">
      <t>ゴウ</t>
    </rPh>
    <phoneticPr fontId="2"/>
  </si>
  <si>
    <t>年齢区分</t>
    <rPh sb="0" eb="2">
      <t>ネンレイ</t>
    </rPh>
    <rPh sb="2" eb="4">
      <t>クブン</t>
    </rPh>
    <phoneticPr fontId="2"/>
  </si>
  <si>
    <t>認定区分</t>
    <rPh sb="0" eb="2">
      <t>ニンテイ</t>
    </rPh>
    <rPh sb="2" eb="4">
      <t>クブン</t>
    </rPh>
    <phoneticPr fontId="2"/>
  </si>
  <si>
    <t>定員区分</t>
    <rPh sb="0" eb="2">
      <t>テイイン</t>
    </rPh>
    <rPh sb="2" eb="4">
      <t>クブン</t>
    </rPh>
    <phoneticPr fontId="2"/>
  </si>
  <si>
    <t>基本分単価</t>
    <rPh sb="0" eb="2">
      <t>キホン</t>
    </rPh>
    <rPh sb="2" eb="3">
      <t>ブン</t>
    </rPh>
    <rPh sb="3" eb="5">
      <t>タンカ</t>
    </rPh>
    <phoneticPr fontId="2"/>
  </si>
  <si>
    <t>保育必要量区分</t>
    <rPh sb="0" eb="2">
      <t>ホイク</t>
    </rPh>
    <rPh sb="2" eb="4">
      <t>ヒツヨウ</t>
    </rPh>
    <rPh sb="4" eb="5">
      <t>リョウ</t>
    </rPh>
    <rPh sb="5" eb="7">
      <t>クブン</t>
    </rPh>
    <phoneticPr fontId="2"/>
  </si>
  <si>
    <t>標準時間認定</t>
    <rPh sb="0" eb="2">
      <t>ヒョウジュン</t>
    </rPh>
    <rPh sb="2" eb="4">
      <t>ジカン</t>
    </rPh>
    <rPh sb="4" eb="6">
      <t>ニンテイ</t>
    </rPh>
    <phoneticPr fontId="2"/>
  </si>
  <si>
    <t>短時間認定</t>
    <rPh sb="0" eb="3">
      <t>タンジカン</t>
    </rPh>
    <rPh sb="3" eb="5">
      <t>ニンテイ</t>
    </rPh>
    <phoneticPr fontId="2"/>
  </si>
  <si>
    <t>A地域／都市部</t>
    <rPh sb="1" eb="3">
      <t>チイキ</t>
    </rPh>
    <rPh sb="4" eb="7">
      <t>トシブ</t>
    </rPh>
    <phoneticPr fontId="2"/>
  </si>
  <si>
    <t>減算部分</t>
    <rPh sb="0" eb="2">
      <t>ゲンサン</t>
    </rPh>
    <rPh sb="2" eb="4">
      <t>ブブン</t>
    </rPh>
    <phoneticPr fontId="2"/>
  </si>
  <si>
    <t>区分計</t>
    <rPh sb="0" eb="2">
      <t>クブン</t>
    </rPh>
    <rPh sb="2" eb="3">
      <t>ケイ</t>
    </rPh>
    <phoneticPr fontId="2"/>
  </si>
  <si>
    <t>人以上</t>
    <rPh sb="0" eb="1">
      <t>ニン</t>
    </rPh>
    <rPh sb="1" eb="3">
      <t>イジョウ</t>
    </rPh>
    <phoneticPr fontId="2"/>
  </si>
  <si>
    <t>人まで</t>
    <rPh sb="0" eb="1">
      <t>ニン</t>
    </rPh>
    <phoneticPr fontId="2"/>
  </si>
  <si>
    <t>人から</t>
    <rPh sb="0" eb="1">
      <t>ニン</t>
    </rPh>
    <phoneticPr fontId="2"/>
  </si>
  <si>
    <t>認可定員
(利用定員)</t>
    <rPh sb="6" eb="8">
      <t>リヨウ</t>
    </rPh>
    <rPh sb="8" eb="10">
      <t>テイイン</t>
    </rPh>
    <phoneticPr fontId="2"/>
  </si>
  <si>
    <t>基本額</t>
    <rPh sb="0" eb="2">
      <t>キホン</t>
    </rPh>
    <rPh sb="2" eb="3">
      <t>ガク</t>
    </rPh>
    <phoneticPr fontId="2"/>
  </si>
  <si>
    <t>処遇改善等加算額</t>
    <rPh sb="0" eb="2">
      <t>ショグウ</t>
    </rPh>
    <rPh sb="2" eb="4">
      <t>カイゼン</t>
    </rPh>
    <rPh sb="4" eb="5">
      <t>トウ</t>
    </rPh>
    <rPh sb="5" eb="8">
      <t>カサンガク</t>
    </rPh>
    <phoneticPr fontId="2"/>
  </si>
  <si>
    <t>400h以上800h未満</t>
    <rPh sb="4" eb="6">
      <t>イジョウ</t>
    </rPh>
    <rPh sb="10" eb="12">
      <t>ミマン</t>
    </rPh>
    <phoneticPr fontId="2"/>
  </si>
  <si>
    <t>800h以上1200h未満</t>
    <rPh sb="4" eb="6">
      <t>イジョウ</t>
    </rPh>
    <rPh sb="11" eb="13">
      <t>ミマン</t>
    </rPh>
    <phoneticPr fontId="2"/>
  </si>
  <si>
    <t>1200h以上</t>
    <rPh sb="5" eb="7">
      <t>イジョウ</t>
    </rPh>
    <phoneticPr fontId="2"/>
  </si>
  <si>
    <t>加算項目</t>
    <rPh sb="0" eb="2">
      <t>カサン</t>
    </rPh>
    <rPh sb="2" eb="4">
      <t>コウモク</t>
    </rPh>
    <phoneticPr fontId="2"/>
  </si>
  <si>
    <t>一級地</t>
    <rPh sb="0" eb="2">
      <t>イッキュウ</t>
    </rPh>
    <rPh sb="2" eb="3">
      <t>チ</t>
    </rPh>
    <phoneticPr fontId="2"/>
  </si>
  <si>
    <t>二級地</t>
    <rPh sb="0" eb="2">
      <t>ニキュウ</t>
    </rPh>
    <rPh sb="2" eb="3">
      <t>チ</t>
    </rPh>
    <phoneticPr fontId="2"/>
  </si>
  <si>
    <t>三級地</t>
    <rPh sb="0" eb="1">
      <t>サン</t>
    </rPh>
    <rPh sb="1" eb="2">
      <t>キュウ</t>
    </rPh>
    <rPh sb="2" eb="3">
      <t>チ</t>
    </rPh>
    <phoneticPr fontId="2"/>
  </si>
  <si>
    <t>四級地</t>
    <rPh sb="0" eb="1">
      <t>ヨン</t>
    </rPh>
    <rPh sb="1" eb="2">
      <t>キュウ</t>
    </rPh>
    <rPh sb="2" eb="3">
      <t>チ</t>
    </rPh>
    <phoneticPr fontId="2"/>
  </si>
  <si>
    <t>―</t>
    <phoneticPr fontId="2"/>
  </si>
  <si>
    <t>―</t>
    <phoneticPr fontId="2"/>
  </si>
  <si>
    <t>未設定</t>
    <rPh sb="0" eb="3">
      <t>ミセッテイ</t>
    </rPh>
    <phoneticPr fontId="2"/>
  </si>
  <si>
    <t>―</t>
    <phoneticPr fontId="2"/>
  </si>
  <si>
    <t>(月額)</t>
    <phoneticPr fontId="2"/>
  </si>
  <si>
    <t>(年額)</t>
    <rPh sb="1" eb="2">
      <t>ネン</t>
    </rPh>
    <phoneticPr fontId="2"/>
  </si>
  <si>
    <t>定員規模</t>
    <rPh sb="0" eb="2">
      <t>テイイン</t>
    </rPh>
    <rPh sb="2" eb="4">
      <t>キボ</t>
    </rPh>
    <phoneticPr fontId="2"/>
  </si>
  <si>
    <t>職員状況</t>
    <rPh sb="0" eb="2">
      <t>ショクイン</t>
    </rPh>
    <rPh sb="2" eb="4">
      <t>ジョウキョウ</t>
    </rPh>
    <phoneticPr fontId="2"/>
  </si>
  <si>
    <t>セルに条件を設定</t>
    <rPh sb="3" eb="5">
      <t>ジョウケン</t>
    </rPh>
    <rPh sb="6" eb="8">
      <t>セッテイ</t>
    </rPh>
    <phoneticPr fontId="2"/>
  </si>
  <si>
    <t>合　計</t>
    <rPh sb="0" eb="1">
      <t>ア</t>
    </rPh>
    <rPh sb="2" eb="3">
      <t>ケイ</t>
    </rPh>
    <phoneticPr fontId="2"/>
  </si>
  <si>
    <t>標準時間認定の割合</t>
    <rPh sb="0" eb="2">
      <t>ヒョウジュン</t>
    </rPh>
    <rPh sb="2" eb="4">
      <t>ジカン</t>
    </rPh>
    <rPh sb="4" eb="6">
      <t>ニンテイ</t>
    </rPh>
    <rPh sb="7" eb="9">
      <t>ワリアイ</t>
    </rPh>
    <phoneticPr fontId="2"/>
  </si>
  <si>
    <t>年間平均想定利用児童数</t>
    <rPh sb="0" eb="2">
      <t>ネンカン</t>
    </rPh>
    <rPh sb="2" eb="4">
      <t>ヘイキン</t>
    </rPh>
    <rPh sb="4" eb="6">
      <t>ソウテイ</t>
    </rPh>
    <phoneticPr fontId="2"/>
  </si>
  <si>
    <t>=b1+b2</t>
    <phoneticPr fontId="2"/>
  </si>
  <si>
    <t>C</t>
    <phoneticPr fontId="2"/>
  </si>
  <si>
    <t>D</t>
    <phoneticPr fontId="2"/>
  </si>
  <si>
    <t>=B/A*100%</t>
    <phoneticPr fontId="2"/>
  </si>
  <si>
    <t>=b1/B*100%</t>
    <phoneticPr fontId="2"/>
  </si>
  <si>
    <t>E</t>
    <phoneticPr fontId="2"/>
  </si>
  <si>
    <t>F</t>
    <phoneticPr fontId="2"/>
  </si>
  <si>
    <t>f1</t>
    <phoneticPr fontId="2"/>
  </si>
  <si>
    <t>f2</t>
    <phoneticPr fontId="2"/>
  </si>
  <si>
    <t>=F-f2</t>
    <phoneticPr fontId="2"/>
  </si>
  <si>
    <t>処遇改善等加算率</t>
    <rPh sb="0" eb="2">
      <t>ショグウ</t>
    </rPh>
    <rPh sb="2" eb="4">
      <t>カイゼン</t>
    </rPh>
    <rPh sb="4" eb="5">
      <t>トウ</t>
    </rPh>
    <rPh sb="5" eb="7">
      <t>カサン</t>
    </rPh>
    <rPh sb="7" eb="8">
      <t>リツ</t>
    </rPh>
    <phoneticPr fontId="2"/>
  </si>
  <si>
    <t>うち
基礎分</t>
    <rPh sb="3" eb="5">
      <t>キソ</t>
    </rPh>
    <rPh sb="5" eb="6">
      <t>ブン</t>
    </rPh>
    <phoneticPr fontId="2"/>
  </si>
  <si>
    <t>9年以上 10年未満</t>
    <rPh sb="1" eb="2">
      <t>ネン</t>
    </rPh>
    <rPh sb="2" eb="4">
      <t>イジョウ</t>
    </rPh>
    <phoneticPr fontId="2"/>
  </si>
  <si>
    <t>8年以上 9年未満</t>
    <rPh sb="1" eb="2">
      <t>ネン</t>
    </rPh>
    <rPh sb="2" eb="4">
      <t>イジョウ</t>
    </rPh>
    <phoneticPr fontId="2"/>
  </si>
  <si>
    <t>7年以上 8年未満</t>
    <rPh sb="1" eb="2">
      <t>ネン</t>
    </rPh>
    <rPh sb="2" eb="4">
      <t>イジョウ</t>
    </rPh>
    <phoneticPr fontId="2"/>
  </si>
  <si>
    <t>10年以上 11年未満</t>
    <rPh sb="2" eb="3">
      <t>ネン</t>
    </rPh>
    <rPh sb="3" eb="5">
      <t>イジョウ</t>
    </rPh>
    <phoneticPr fontId="2"/>
  </si>
  <si>
    <t>6年以上 7年未満</t>
    <rPh sb="1" eb="2">
      <t>ネン</t>
    </rPh>
    <rPh sb="2" eb="4">
      <t>イジョウ</t>
    </rPh>
    <phoneticPr fontId="2"/>
  </si>
  <si>
    <t>5年以上 6年未満</t>
    <rPh sb="1" eb="2">
      <t>ネン</t>
    </rPh>
    <rPh sb="2" eb="4">
      <t>イジョウ</t>
    </rPh>
    <phoneticPr fontId="2"/>
  </si>
  <si>
    <t>4年以上 5年未満</t>
    <rPh sb="1" eb="2">
      <t>ネン</t>
    </rPh>
    <rPh sb="2" eb="4">
      <t>イジョウ</t>
    </rPh>
    <phoneticPr fontId="2"/>
  </si>
  <si>
    <t>3年以上 4年未満</t>
    <rPh sb="1" eb="2">
      <t>ネン</t>
    </rPh>
    <rPh sb="2" eb="4">
      <t>イジョウ</t>
    </rPh>
    <phoneticPr fontId="2"/>
  </si>
  <si>
    <t>2年以上 3年未満</t>
    <rPh sb="1" eb="2">
      <t>ネン</t>
    </rPh>
    <rPh sb="2" eb="4">
      <t>イジョウ</t>
    </rPh>
    <phoneticPr fontId="2"/>
  </si>
  <si>
    <t>1年以上 2年未満</t>
    <rPh sb="1" eb="2">
      <t>ネン</t>
    </rPh>
    <rPh sb="2" eb="4">
      <t>イジョウ</t>
    </rPh>
    <phoneticPr fontId="2"/>
  </si>
  <si>
    <t>月　額</t>
    <rPh sb="0" eb="1">
      <t>ツキ</t>
    </rPh>
    <rPh sb="2" eb="3">
      <t>ガク</t>
    </rPh>
    <phoneticPr fontId="2"/>
  </si>
  <si>
    <t>年　額</t>
    <rPh sb="0" eb="1">
      <t>ネン</t>
    </rPh>
    <rPh sb="2" eb="3">
      <t>ガク</t>
    </rPh>
    <phoneticPr fontId="2"/>
  </si>
  <si>
    <t>Eから自動判定</t>
    <rPh sb="3" eb="5">
      <t>ジドウ</t>
    </rPh>
    <rPh sb="5" eb="7">
      <t>ハンテイ</t>
    </rPh>
    <phoneticPr fontId="2"/>
  </si>
  <si>
    <t>委　託　費</t>
    <rPh sb="0" eb="1">
      <t>イ</t>
    </rPh>
    <rPh sb="2" eb="3">
      <t>タク</t>
    </rPh>
    <rPh sb="4" eb="5">
      <t>ヒ</t>
    </rPh>
    <phoneticPr fontId="2"/>
  </si>
  <si>
    <t>うち
賃金改善
要件分</t>
    <rPh sb="3" eb="5">
      <t>チンギン</t>
    </rPh>
    <rPh sb="5" eb="7">
      <t>カイゼン</t>
    </rPh>
    <rPh sb="8" eb="10">
      <t>ヨウケン</t>
    </rPh>
    <rPh sb="10" eb="11">
      <t>ブン</t>
    </rPh>
    <phoneticPr fontId="2"/>
  </si>
  <si>
    <t>1年未満</t>
    <phoneticPr fontId="2"/>
  </si>
  <si>
    <t>全　  体　　　　　　　　</t>
    <rPh sb="0" eb="1">
      <t>ゼン</t>
    </rPh>
    <rPh sb="4" eb="5">
      <t>カラダ</t>
    </rPh>
    <phoneticPr fontId="2"/>
  </si>
  <si>
    <t>【使用方法】</t>
    <rPh sb="1" eb="3">
      <t>シヨウ</t>
    </rPh>
    <rPh sb="3" eb="5">
      <t>ホウホウ</t>
    </rPh>
    <phoneticPr fontId="2"/>
  </si>
  <si>
    <t>職員一人当たりの
平均勤続年数</t>
    <phoneticPr fontId="2"/>
  </si>
  <si>
    <t>職員一人当たりの
平均勤続年数</t>
    <phoneticPr fontId="2"/>
  </si>
  <si>
    <t>計算表</t>
    <rPh sb="0" eb="2">
      <t>ケイサン</t>
    </rPh>
    <rPh sb="2" eb="3">
      <t>ヒョウ</t>
    </rPh>
    <phoneticPr fontId="2"/>
  </si>
  <si>
    <t>リストから選択</t>
    <phoneticPr fontId="2"/>
  </si>
  <si>
    <t>（参考1）</t>
    <rPh sb="1" eb="3">
      <t>サンコウ</t>
    </rPh>
    <phoneticPr fontId="2"/>
  </si>
  <si>
    <t>（参考２）</t>
    <rPh sb="1" eb="3">
      <t>サンコウ</t>
    </rPh>
    <phoneticPr fontId="2"/>
  </si>
  <si>
    <t>（参考1） うち処遇改善等加算の基礎分に相当する額（1000円未満切捨て）</t>
    <rPh sb="1" eb="3">
      <t>サンコウ</t>
    </rPh>
    <rPh sb="8" eb="10">
      <t>ショグウ</t>
    </rPh>
    <rPh sb="10" eb="12">
      <t>カイゼン</t>
    </rPh>
    <rPh sb="12" eb="13">
      <t>トウ</t>
    </rPh>
    <rPh sb="13" eb="15">
      <t>カサン</t>
    </rPh>
    <rPh sb="16" eb="18">
      <t>キソ</t>
    </rPh>
    <rPh sb="18" eb="19">
      <t>ブン</t>
    </rPh>
    <rPh sb="20" eb="22">
      <t>ソウトウ</t>
    </rPh>
    <rPh sb="24" eb="25">
      <t>ガク</t>
    </rPh>
    <rPh sb="30" eb="31">
      <t>エン</t>
    </rPh>
    <rPh sb="31" eb="33">
      <t>ミマン</t>
    </rPh>
    <rPh sb="33" eb="35">
      <t>キリス</t>
    </rPh>
    <phoneticPr fontId="2"/>
  </si>
  <si>
    <t>―</t>
    <phoneticPr fontId="2"/>
  </si>
  <si>
    <t>Ａ</t>
    <phoneticPr fontId="2"/>
  </si>
  <si>
    <t>Ｂ</t>
    <phoneticPr fontId="2"/>
  </si>
  <si>
    <t>　※1000円未満切捨て</t>
    <phoneticPr fontId="2"/>
  </si>
  <si>
    <t>障害児保育加算</t>
    <rPh sb="0" eb="2">
      <t>ショウガイ</t>
    </rPh>
    <rPh sb="2" eb="3">
      <t>ジ</t>
    </rPh>
    <rPh sb="3" eb="5">
      <t>ホイク</t>
    </rPh>
    <rPh sb="5" eb="7">
      <t>カサン</t>
    </rPh>
    <phoneticPr fontId="2"/>
  </si>
  <si>
    <t>うち障害児</t>
    <rPh sb="2" eb="5">
      <t>ショウガイジ</t>
    </rPh>
    <phoneticPr fontId="2"/>
  </si>
  <si>
    <t>b3</t>
    <phoneticPr fontId="2"/>
  </si>
  <si>
    <t>区分</t>
    <rPh sb="0" eb="2">
      <t>クブン</t>
    </rPh>
    <phoneticPr fontId="2"/>
  </si>
  <si>
    <t>加減調整項目</t>
    <rPh sb="0" eb="2">
      <t>カゲン</t>
    </rPh>
    <rPh sb="2" eb="4">
      <t>チョウセイ</t>
    </rPh>
    <rPh sb="4" eb="6">
      <t>コウモク</t>
    </rPh>
    <phoneticPr fontId="2"/>
  </si>
  <si>
    <t>連携施設の設定</t>
    <rPh sb="0" eb="2">
      <t>レンケイ</t>
    </rPh>
    <rPh sb="2" eb="4">
      <t>シセツ</t>
    </rPh>
    <rPh sb="5" eb="7">
      <t>セッテイ</t>
    </rPh>
    <phoneticPr fontId="2"/>
  </si>
  <si>
    <t>食事の提供</t>
    <rPh sb="0" eb="2">
      <t>ショクジ</t>
    </rPh>
    <rPh sb="3" eb="5">
      <t>テイキョウ</t>
    </rPh>
    <phoneticPr fontId="2"/>
  </si>
  <si>
    <t>加減調整</t>
    <rPh sb="0" eb="2">
      <t>カゲン</t>
    </rPh>
    <rPh sb="2" eb="4">
      <t>チョウセイ</t>
    </rPh>
    <phoneticPr fontId="2"/>
  </si>
  <si>
    <t>連携施設の設定</t>
    <rPh sb="0" eb="2">
      <t>レンケイ</t>
    </rPh>
    <rPh sb="2" eb="4">
      <t>シセツ</t>
    </rPh>
    <rPh sb="5" eb="7">
      <t>セッテイ</t>
    </rPh>
    <phoneticPr fontId="2"/>
  </si>
  <si>
    <t>食事の提供</t>
    <rPh sb="0" eb="2">
      <t>ショクジ</t>
    </rPh>
    <rPh sb="3" eb="5">
      <t>テイキョウ</t>
    </rPh>
    <phoneticPr fontId="2"/>
  </si>
  <si>
    <t>自園調理又は連携施設等からの搬入以外</t>
    <rPh sb="0" eb="1">
      <t>ジ</t>
    </rPh>
    <rPh sb="1" eb="2">
      <t>エン</t>
    </rPh>
    <rPh sb="2" eb="4">
      <t>チョウリ</t>
    </rPh>
    <rPh sb="4" eb="5">
      <t>マタ</t>
    </rPh>
    <rPh sb="6" eb="8">
      <t>レンケイ</t>
    </rPh>
    <rPh sb="8" eb="10">
      <t>シセツ</t>
    </rPh>
    <rPh sb="10" eb="11">
      <t>トウ</t>
    </rPh>
    <rPh sb="14" eb="16">
      <t>ハンニュウ</t>
    </rPh>
    <rPh sb="16" eb="18">
      <t>イガイ</t>
    </rPh>
    <phoneticPr fontId="2"/>
  </si>
  <si>
    <t>（基本分単価＋夜間保育加算＋処遇改善等加算（基本分単価及び夜間保育加算に係るものに限る））×</t>
    <rPh sb="1" eb="3">
      <t>キホン</t>
    </rPh>
    <rPh sb="3" eb="4">
      <t>ブン</t>
    </rPh>
    <rPh sb="4" eb="6">
      <t>タンカ</t>
    </rPh>
    <rPh sb="7" eb="9">
      <t>ヤカン</t>
    </rPh>
    <rPh sb="9" eb="11">
      <t>ホイク</t>
    </rPh>
    <rPh sb="11" eb="13">
      <t>カサン</t>
    </rPh>
    <rPh sb="14" eb="16">
      <t>ショグウ</t>
    </rPh>
    <rPh sb="16" eb="18">
      <t>カイゼン</t>
    </rPh>
    <rPh sb="18" eb="19">
      <t>トウ</t>
    </rPh>
    <rPh sb="19" eb="21">
      <t>カサン</t>
    </rPh>
    <rPh sb="22" eb="24">
      <t>キホン</t>
    </rPh>
    <rPh sb="24" eb="25">
      <t>ブン</t>
    </rPh>
    <rPh sb="25" eb="27">
      <t>タンカ</t>
    </rPh>
    <rPh sb="27" eb="28">
      <t>オヨ</t>
    </rPh>
    <rPh sb="29" eb="31">
      <t>ヤカン</t>
    </rPh>
    <rPh sb="31" eb="33">
      <t>ホイク</t>
    </rPh>
    <rPh sb="33" eb="35">
      <t>カサン</t>
    </rPh>
    <rPh sb="36" eb="37">
      <t>カカ</t>
    </rPh>
    <rPh sb="41" eb="42">
      <t>カギ</t>
    </rPh>
    <phoneticPr fontId="2"/>
  </si>
  <si>
    <t>（基本分単価＋夜間保育加算＋障害児保育加算＋処遇改善等加算（基本分単価及び夜間保育加算並びに障害児保育加算に係るものに限る））×</t>
    <rPh sb="1" eb="3">
      <t>キホン</t>
    </rPh>
    <rPh sb="3" eb="4">
      <t>ブン</t>
    </rPh>
    <rPh sb="4" eb="6">
      <t>タンカ</t>
    </rPh>
    <rPh sb="7" eb="9">
      <t>ヤカン</t>
    </rPh>
    <rPh sb="9" eb="11">
      <t>ホイク</t>
    </rPh>
    <rPh sb="11" eb="13">
      <t>カサン</t>
    </rPh>
    <rPh sb="14" eb="16">
      <t>ショウガイ</t>
    </rPh>
    <rPh sb="16" eb="17">
      <t>ジ</t>
    </rPh>
    <rPh sb="17" eb="19">
      <t>ホイク</t>
    </rPh>
    <rPh sb="19" eb="21">
      <t>カサン</t>
    </rPh>
    <rPh sb="22" eb="24">
      <t>ショグウ</t>
    </rPh>
    <rPh sb="24" eb="26">
      <t>カイゼン</t>
    </rPh>
    <rPh sb="26" eb="27">
      <t>トウ</t>
    </rPh>
    <rPh sb="27" eb="29">
      <t>カサン</t>
    </rPh>
    <rPh sb="30" eb="32">
      <t>キホン</t>
    </rPh>
    <rPh sb="32" eb="33">
      <t>ブン</t>
    </rPh>
    <rPh sb="33" eb="35">
      <t>タンカ</t>
    </rPh>
    <rPh sb="35" eb="36">
      <t>オヨ</t>
    </rPh>
    <rPh sb="37" eb="39">
      <t>ヤカン</t>
    </rPh>
    <rPh sb="39" eb="41">
      <t>ホイク</t>
    </rPh>
    <rPh sb="41" eb="43">
      <t>カサン</t>
    </rPh>
    <rPh sb="43" eb="44">
      <t>ナラ</t>
    </rPh>
    <rPh sb="46" eb="48">
      <t>ショウガイ</t>
    </rPh>
    <rPh sb="48" eb="49">
      <t>ジ</t>
    </rPh>
    <rPh sb="49" eb="51">
      <t>ホイク</t>
    </rPh>
    <rPh sb="51" eb="53">
      <t>カサン</t>
    </rPh>
    <rPh sb="54" eb="55">
      <t>カカ</t>
    </rPh>
    <rPh sb="59" eb="60">
      <t>カギ</t>
    </rPh>
    <phoneticPr fontId="2"/>
  </si>
  <si>
    <t>連携施設の
設定なし</t>
    <rPh sb="0" eb="2">
      <t>レンケイ</t>
    </rPh>
    <rPh sb="2" eb="4">
      <t>シセツ</t>
    </rPh>
    <rPh sb="6" eb="8">
      <t>セッテイ</t>
    </rPh>
    <phoneticPr fontId="2"/>
  </si>
  <si>
    <t>リストから選択</t>
    <phoneticPr fontId="2"/>
  </si>
  <si>
    <t>障害児保育加算</t>
    <rPh sb="0" eb="3">
      <t>ショウガイジ</t>
    </rPh>
    <rPh sb="3" eb="5">
      <t>ホイク</t>
    </rPh>
    <rPh sb="5" eb="7">
      <t>カサン</t>
    </rPh>
    <phoneticPr fontId="2"/>
  </si>
  <si>
    <t>設定する</t>
  </si>
  <si>
    <t>（参考２） 年間公定価格（処遇改善等加算の賃金改善要件分を除く）の１か月分の額（1000円未満切捨て）</t>
    <rPh sb="1" eb="3">
      <t>サンコウ</t>
    </rPh>
    <rPh sb="6" eb="8">
      <t>ネンカン</t>
    </rPh>
    <rPh sb="13" eb="15">
      <t>ショグウ</t>
    </rPh>
    <rPh sb="15" eb="17">
      <t>カイゼン</t>
    </rPh>
    <rPh sb="17" eb="18">
      <t>トウ</t>
    </rPh>
    <rPh sb="18" eb="20">
      <t>カサン</t>
    </rPh>
    <rPh sb="21" eb="23">
      <t>チンギン</t>
    </rPh>
    <rPh sb="23" eb="25">
      <t>カイゼン</t>
    </rPh>
    <rPh sb="25" eb="27">
      <t>ヨウケン</t>
    </rPh>
    <rPh sb="27" eb="28">
      <t>ブン</t>
    </rPh>
    <rPh sb="29" eb="30">
      <t>ノゾ</t>
    </rPh>
    <rPh sb="35" eb="37">
      <t>ゲツブン</t>
    </rPh>
    <rPh sb="38" eb="39">
      <t>ガク</t>
    </rPh>
    <phoneticPr fontId="2"/>
  </si>
  <si>
    <t>処遇改善等加算率ごとの公定価格の目安</t>
    <rPh sb="16" eb="18">
      <t>メヤス</t>
    </rPh>
    <phoneticPr fontId="2"/>
  </si>
  <si>
    <t>※この計算書は、施設整備等に伴う資金計画を立案するにあたり、年間平均の利用者数、職員の勤続年数等を想定し、概算の公定価格を試算するもので、実際に支払われる公定価格を計算するものではありません。</t>
    <rPh sb="61" eb="63">
      <t>シサン</t>
    </rPh>
    <rPh sb="82" eb="84">
      <t>ケイサン</t>
    </rPh>
    <phoneticPr fontId="2"/>
  </si>
  <si>
    <t>公定価格計算書（小規模保育事業A型用）</t>
    <rPh sb="0" eb="2">
      <t>コウテイ</t>
    </rPh>
    <rPh sb="2" eb="4">
      <t>カカク</t>
    </rPh>
    <rPh sb="4" eb="7">
      <t>ケイサンショ</t>
    </rPh>
    <rPh sb="8" eb="11">
      <t>ショウキボ</t>
    </rPh>
    <rPh sb="11" eb="13">
      <t>ホイク</t>
    </rPh>
    <rPh sb="13" eb="15">
      <t>ジギョウ</t>
    </rPh>
    <rPh sb="16" eb="17">
      <t>ガタ</t>
    </rPh>
    <phoneticPr fontId="2"/>
  </si>
  <si>
    <t>20～30人</t>
    <rPh sb="5" eb="6">
      <t>ニン</t>
    </rPh>
    <phoneticPr fontId="2"/>
  </si>
  <si>
    <t>31～40人</t>
    <rPh sb="5" eb="6">
      <t>ニン</t>
    </rPh>
    <phoneticPr fontId="2"/>
  </si>
  <si>
    <t>41人～</t>
    <rPh sb="2" eb="3">
      <t>ニン</t>
    </rPh>
    <phoneticPr fontId="2"/>
  </si>
  <si>
    <t>～19人</t>
    <rPh sb="3" eb="4">
      <t>ニン</t>
    </rPh>
    <phoneticPr fontId="2"/>
  </si>
  <si>
    <t>各月初日の利用子ども数</t>
    <rPh sb="0" eb="2">
      <t>カクツキ</t>
    </rPh>
    <rPh sb="2" eb="4">
      <t>ショニチ</t>
    </rPh>
    <rPh sb="5" eb="7">
      <t>リヨウ</t>
    </rPh>
    <rPh sb="7" eb="8">
      <t>コ</t>
    </rPh>
    <rPh sb="10" eb="11">
      <t>スウ</t>
    </rPh>
    <phoneticPr fontId="2"/>
  </si>
  <si>
    <t>処遇改善等加算Ⅰ</t>
    <rPh sb="0" eb="2">
      <t>ショグウ</t>
    </rPh>
    <rPh sb="2" eb="4">
      <t>カイゼン</t>
    </rPh>
    <rPh sb="4" eb="5">
      <t>トウ</t>
    </rPh>
    <rPh sb="5" eb="7">
      <t>カサン</t>
    </rPh>
    <phoneticPr fontId="2"/>
  </si>
  <si>
    <t>処遇改善等加算Ⅰ</t>
    <phoneticPr fontId="2"/>
  </si>
  <si>
    <t>処遇改善等加算Ⅱ基礎職員数</t>
    <rPh sb="0" eb="2">
      <t>ショグウ</t>
    </rPh>
    <rPh sb="2" eb="4">
      <t>カイゼン</t>
    </rPh>
    <rPh sb="4" eb="5">
      <t>トウ</t>
    </rPh>
    <rPh sb="5" eb="7">
      <t>カサン</t>
    </rPh>
    <rPh sb="8" eb="10">
      <t>キソ</t>
    </rPh>
    <rPh sb="10" eb="13">
      <t>ショクインスウ</t>
    </rPh>
    <phoneticPr fontId="2"/>
  </si>
  <si>
    <t>a</t>
  </si>
  <si>
    <t>b</t>
  </si>
  <si>
    <t>標準時間認定の児童がいる場合</t>
    <rPh sb="0" eb="2">
      <t>ヒョウジュン</t>
    </rPh>
    <rPh sb="2" eb="4">
      <t>ジカン</t>
    </rPh>
    <rPh sb="4" eb="6">
      <t>ニンテイ</t>
    </rPh>
    <rPh sb="7" eb="9">
      <t>ジドウ</t>
    </rPh>
    <rPh sb="12" eb="14">
      <t>バアイ</t>
    </rPh>
    <phoneticPr fontId="2"/>
  </si>
  <si>
    <t>休日保育加算を受けている場合</t>
    <rPh sb="0" eb="2">
      <t>キュウジツ</t>
    </rPh>
    <rPh sb="2" eb="4">
      <t>ホイク</t>
    </rPh>
    <rPh sb="4" eb="6">
      <t>カサン</t>
    </rPh>
    <rPh sb="7" eb="8">
      <t>ウ</t>
    </rPh>
    <rPh sb="12" eb="14">
      <t>バアイ</t>
    </rPh>
    <phoneticPr fontId="2"/>
  </si>
  <si>
    <t>非該当で計算</t>
    <rPh sb="0" eb="3">
      <t>ヒガイトウ</t>
    </rPh>
    <rPh sb="4" eb="6">
      <t>ケイサン</t>
    </rPh>
    <phoneticPr fontId="2"/>
  </si>
  <si>
    <t>基礎となる職員数計（小数点以下四捨五入）</t>
    <rPh sb="0" eb="2">
      <t>キソ</t>
    </rPh>
    <rPh sb="5" eb="8">
      <t>ショクインスウ</t>
    </rPh>
    <rPh sb="8" eb="9">
      <t>ケイ</t>
    </rPh>
    <rPh sb="10" eb="13">
      <t>ショウスウテン</t>
    </rPh>
    <rPh sb="13" eb="15">
      <t>イカ</t>
    </rPh>
    <rPh sb="15" eb="19">
      <t>シシャゴニュウ</t>
    </rPh>
    <phoneticPr fontId="2"/>
  </si>
  <si>
    <t>人数A＝基礎となる職員数×1/3（小数点以下四捨五入）</t>
    <rPh sb="0" eb="2">
      <t>ニンズウ</t>
    </rPh>
    <rPh sb="4" eb="6">
      <t>キソ</t>
    </rPh>
    <rPh sb="9" eb="12">
      <t>ショクインスウ</t>
    </rPh>
    <rPh sb="17" eb="20">
      <t>ショウスウテン</t>
    </rPh>
    <rPh sb="20" eb="22">
      <t>イカ</t>
    </rPh>
    <rPh sb="22" eb="26">
      <t>シシャゴニュウ</t>
    </rPh>
    <phoneticPr fontId="2"/>
  </si>
  <si>
    <t>人数B＝基礎となる職員数×1/5（小数点以下四捨五入）</t>
    <rPh sb="0" eb="2">
      <t>ニンズウ</t>
    </rPh>
    <rPh sb="4" eb="6">
      <t>キソ</t>
    </rPh>
    <rPh sb="9" eb="12">
      <t>ショクインスウ</t>
    </rPh>
    <rPh sb="17" eb="20">
      <t>ショウスウテン</t>
    </rPh>
    <rPh sb="20" eb="22">
      <t>イカ</t>
    </rPh>
    <rPh sb="22" eb="26">
      <t>シシャゴニュウ</t>
    </rPh>
    <phoneticPr fontId="2"/>
  </si>
  <si>
    <t>処遇改善等加算Ⅱ</t>
    <rPh sb="0" eb="2">
      <t>ショグウ</t>
    </rPh>
    <rPh sb="2" eb="4">
      <t>カイゼン</t>
    </rPh>
    <rPh sb="4" eb="5">
      <t>トウ</t>
    </rPh>
    <rPh sb="5" eb="7">
      <t>カサン</t>
    </rPh>
    <phoneticPr fontId="2"/>
  </si>
  <si>
    <t>①</t>
    <phoneticPr fontId="2"/>
  </si>
  <si>
    <t>②</t>
    <phoneticPr fontId="2"/>
  </si>
  <si>
    <t>基礎数</t>
    <rPh sb="0" eb="2">
      <t>キソ</t>
    </rPh>
    <rPh sb="2" eb="3">
      <t>スウ</t>
    </rPh>
    <phoneticPr fontId="2"/>
  </si>
  <si>
    <t>c</t>
    <phoneticPr fontId="2"/>
  </si>
  <si>
    <t>d</t>
    <phoneticPr fontId="2"/>
  </si>
  <si>
    <t>給食の自園調理・連携からの搬入以外の方法による減算を受けている場合</t>
    <rPh sb="0" eb="2">
      <t>キュウショク</t>
    </rPh>
    <rPh sb="3" eb="4">
      <t>ジ</t>
    </rPh>
    <rPh sb="4" eb="5">
      <t>エン</t>
    </rPh>
    <rPh sb="5" eb="7">
      <t>チョウリ</t>
    </rPh>
    <rPh sb="8" eb="10">
      <t>レンケイ</t>
    </rPh>
    <rPh sb="13" eb="15">
      <t>ハンニュウ</t>
    </rPh>
    <rPh sb="15" eb="17">
      <t>イガイ</t>
    </rPh>
    <rPh sb="18" eb="20">
      <t>ホウホウ</t>
    </rPh>
    <rPh sb="23" eb="25">
      <t>ゲンサン</t>
    </rPh>
    <rPh sb="26" eb="27">
      <t>ウ</t>
    </rPh>
    <rPh sb="31" eb="33">
      <t>バアイ</t>
    </rPh>
    <phoneticPr fontId="2"/>
  </si>
  <si>
    <t>年齢別配置による職員数(障害児保育加算無)</t>
    <rPh sb="0" eb="2">
      <t>ネンレイ</t>
    </rPh>
    <rPh sb="2" eb="3">
      <t>ベツ</t>
    </rPh>
    <rPh sb="3" eb="5">
      <t>ハイチ</t>
    </rPh>
    <rPh sb="8" eb="10">
      <t>ショクイン</t>
    </rPh>
    <rPh sb="10" eb="11">
      <t>スウ</t>
    </rPh>
    <rPh sb="12" eb="15">
      <t>ショウガイジ</t>
    </rPh>
    <rPh sb="15" eb="17">
      <t>ホイク</t>
    </rPh>
    <rPh sb="17" eb="19">
      <t>カサン</t>
    </rPh>
    <rPh sb="19" eb="20">
      <t>ナ</t>
    </rPh>
    <phoneticPr fontId="2"/>
  </si>
  <si>
    <t>　　　　　　　〃　　　　　　　 (障害児保育加算有)</t>
    <rPh sb="17" eb="20">
      <t>ショウガイジ</t>
    </rPh>
    <rPh sb="20" eb="22">
      <t>ホイク</t>
    </rPh>
    <rPh sb="22" eb="24">
      <t>カサン</t>
    </rPh>
    <rPh sb="24" eb="25">
      <t>アリ</t>
    </rPh>
    <phoneticPr fontId="2"/>
  </si>
  <si>
    <t>処遇改善等加算Ⅱ</t>
    <phoneticPr fontId="2"/>
  </si>
  <si>
    <t>公定価格計算書（小規模保育事業A型）単価表</t>
    <rPh sb="0" eb="2">
      <t>コウテイ</t>
    </rPh>
    <rPh sb="2" eb="4">
      <t>カカク</t>
    </rPh>
    <rPh sb="4" eb="7">
      <t>ケイサンショ</t>
    </rPh>
    <rPh sb="8" eb="11">
      <t>ショウキボ</t>
    </rPh>
    <rPh sb="11" eb="13">
      <t>ホイク</t>
    </rPh>
    <rPh sb="13" eb="15">
      <t>ジギョウ</t>
    </rPh>
    <rPh sb="16" eb="17">
      <t>ガタ</t>
    </rPh>
    <rPh sb="18" eb="20">
      <t>タンカ</t>
    </rPh>
    <rPh sb="20" eb="21">
      <t>ヒョウ</t>
    </rPh>
    <phoneticPr fontId="2"/>
  </si>
  <si>
    <t>b1</t>
    <phoneticPr fontId="2"/>
  </si>
  <si>
    <t>b2</t>
    <phoneticPr fontId="2"/>
  </si>
  <si>
    <t>処遇改善等加算</t>
    <rPh sb="0" eb="2">
      <t>ショグウ</t>
    </rPh>
    <rPh sb="2" eb="4">
      <t>カイゼン</t>
    </rPh>
    <rPh sb="4" eb="5">
      <t>トウ</t>
    </rPh>
    <rPh sb="5" eb="7">
      <t>カサン</t>
    </rPh>
    <phoneticPr fontId="2"/>
  </si>
  <si>
    <t>非該当</t>
    <rPh sb="0" eb="3">
      <t>ヒガイトウ</t>
    </rPh>
    <phoneticPr fontId="2"/>
  </si>
  <si>
    <t>Ｃ</t>
    <phoneticPr fontId="2"/>
  </si>
  <si>
    <t>管理者の配置</t>
    <rPh sb="0" eb="3">
      <t>カンリシャ</t>
    </rPh>
    <rPh sb="4" eb="6">
      <t>ハイチ</t>
    </rPh>
    <phoneticPr fontId="2"/>
  </si>
  <si>
    <t>管理者の配置</t>
    <rPh sb="0" eb="3">
      <t>カンリシャ</t>
    </rPh>
    <rPh sb="4" eb="6">
      <t>ハイチ</t>
    </rPh>
    <phoneticPr fontId="2"/>
  </si>
  <si>
    <t>配置する</t>
  </si>
  <si>
    <t>都市部</t>
    <rPh sb="0" eb="3">
      <t>トシブ</t>
    </rPh>
    <phoneticPr fontId="2"/>
  </si>
  <si>
    <t>E&lt;11年未満=6%, E&gt;11年以上=7%</t>
    <rPh sb="4" eb="5">
      <t>ネン</t>
    </rPh>
    <rPh sb="5" eb="7">
      <t>ミマン</t>
    </rPh>
    <rPh sb="16" eb="17">
      <t>ネン</t>
    </rPh>
    <rPh sb="17" eb="19">
      <t>イジョウ</t>
    </rPh>
    <phoneticPr fontId="2"/>
  </si>
  <si>
    <t>=定員*想定入所率*0.8</t>
    <rPh sb="1" eb="3">
      <t>テイイン</t>
    </rPh>
    <rPh sb="4" eb="6">
      <t>ソウテイ</t>
    </rPh>
    <rPh sb="6" eb="8">
      <t>ニュウショ</t>
    </rPh>
    <rPh sb="8" eb="9">
      <t>リツ</t>
    </rPh>
    <phoneticPr fontId="2"/>
  </si>
  <si>
    <t>=定員*想定入所率*0.2</t>
    <rPh sb="1" eb="3">
      <t>テイイン</t>
    </rPh>
    <rPh sb="4" eb="6">
      <t>ソウテイ</t>
    </rPh>
    <rPh sb="6" eb="8">
      <t>ニュウショ</t>
    </rPh>
    <rPh sb="8" eb="9">
      <t>リツ</t>
    </rPh>
    <phoneticPr fontId="2"/>
  </si>
  <si>
    <t>－</t>
    <phoneticPr fontId="2"/>
  </si>
  <si>
    <t>－</t>
    <phoneticPr fontId="2"/>
  </si>
  <si>
    <t>降灰除去費加算</t>
  </si>
  <si>
    <t>該当</t>
  </si>
  <si>
    <t>自園調理又は連携施設等から搬入</t>
  </si>
  <si>
    <r>
      <rPr>
        <sz val="14"/>
        <color theme="1"/>
        <rFont val="ＭＳ 明朝"/>
        <family val="1"/>
        <charset val="128"/>
      </rPr>
      <t>船橋市保育運営課</t>
    </r>
    <r>
      <rPr>
        <sz val="12"/>
        <color theme="1"/>
        <rFont val="ＭＳ 明朝"/>
        <family val="1"/>
        <charset val="128"/>
      </rPr>
      <t xml:space="preserve"> 2024/4</t>
    </r>
    <rPh sb="0" eb="3">
      <t>フナバシシ</t>
    </rPh>
    <rPh sb="3" eb="5">
      <t>ホイク</t>
    </rPh>
    <rPh sb="5" eb="7">
      <t>ウンエイ</t>
    </rPh>
    <rPh sb="7" eb="8">
      <t>カ</t>
    </rPh>
    <phoneticPr fontId="2"/>
  </si>
  <si>
    <t>[令和6年4月～単価版]</t>
    <rPh sb="1" eb="3">
      <t>レイワ</t>
    </rPh>
    <rPh sb="4" eb="5">
      <t>ネン</t>
    </rPh>
    <rPh sb="6" eb="7">
      <t>ガツ</t>
    </rPh>
    <rPh sb="8" eb="10">
      <t>タンカ</t>
    </rPh>
    <rPh sb="10" eb="11">
      <t>バン</t>
    </rPh>
    <phoneticPr fontId="2"/>
  </si>
  <si>
    <t>船橋市保育運営課 2024/4</t>
    <rPh sb="0" eb="2">
      <t>フナバシ</t>
    </rPh>
    <rPh sb="2" eb="3">
      <t>シ</t>
    </rPh>
    <rPh sb="3" eb="5">
      <t>ホイク</t>
    </rPh>
    <rPh sb="5" eb="7">
      <t>ウンエイ</t>
    </rPh>
    <rPh sb="7" eb="8">
      <t>カ</t>
    </rPh>
    <phoneticPr fontId="2"/>
  </si>
  <si>
    <t>令和8年度（開設初年度）</t>
    <rPh sb="0" eb="2">
      <t>レイワ</t>
    </rPh>
    <rPh sb="3" eb="5">
      <t>ネンド</t>
    </rPh>
    <rPh sb="6" eb="8">
      <t>カイセツ</t>
    </rPh>
    <rPh sb="8" eb="11">
      <t>ショネンド</t>
    </rPh>
    <phoneticPr fontId="2"/>
  </si>
  <si>
    <t>令和9年度（開設2年度）</t>
    <rPh sb="0" eb="2">
      <t>レイワ</t>
    </rPh>
    <rPh sb="3" eb="5">
      <t>ネンド</t>
    </rPh>
    <rPh sb="6" eb="8">
      <t>カイセツ</t>
    </rPh>
    <rPh sb="9" eb="11">
      <t>ネンド</t>
    </rPh>
    <phoneticPr fontId="2"/>
  </si>
  <si>
    <t>令和10年度（開設3年度）</t>
    <rPh sb="0" eb="2">
      <t>レイワ</t>
    </rPh>
    <rPh sb="4" eb="6">
      <t>ネンド</t>
    </rPh>
    <rPh sb="7" eb="9">
      <t>カイセツ</t>
    </rPh>
    <rPh sb="10" eb="12">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</si>
</sst>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quot;月額&quot;0,000&quot;円&quot;"/>
    <numFmt numFmtId="177" formatCode="##&quot;%&quot;"/>
    <numFmt numFmtId="178" formatCode="###&quot;人&quot;"/>
    <numFmt numFmtId="179" formatCode="#\ ?/100"/>
    <numFmt numFmtId="180" formatCode="0_);[Red]\(0\)"/>
    <numFmt numFmtId="181" formatCode="#,##0_ ;[Red]\-#,##0\ "/>
    <numFmt numFmtId="182" formatCode="#,##0.0;[Red]\-#,##0.0"/>
    <numFmt numFmtId="183" formatCode="0.0%"/>
    <numFmt numFmtId="184" formatCode="0_ "/>
    <numFmt numFmtId="185" formatCode="#&quot;%&quot;"/>
    <numFmt numFmtId="186" formatCode="#,##0_);[Red]\(#,##0\)"/>
  </numFmts>
  <fonts count="34"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3"/>
      <color theme="1"/>
      <name val="ＭＳ 明朝"/>
      <family val="1"/>
      <charset val="128"/>
    </font>
    <font>
      <sz val="13"/>
      <color rgb="FF000000"/>
      <name val="ＭＳ Ｐ明朝"/>
      <family val="1"/>
      <charset val="128"/>
    </font>
    <font>
      <sz val="12"/>
      <color rgb="FF000000"/>
      <name val="ＭＳ Ｐ明朝"/>
      <family val="1"/>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2"/>
      <color theme="1"/>
      <name val="ＭＳ 明朝"/>
      <family val="1"/>
      <charset val="128"/>
    </font>
    <font>
      <sz val="22"/>
      <color theme="1"/>
      <name val="ＭＳ 明朝"/>
      <family val="1"/>
      <charset val="128"/>
    </font>
    <font>
      <sz val="14"/>
      <color theme="1"/>
      <name val="ＭＳ 明朝"/>
      <family val="1"/>
      <charset val="128"/>
    </font>
    <font>
      <b/>
      <sz val="14"/>
      <color theme="1"/>
      <name val="ＭＳ 明朝"/>
      <family val="1"/>
      <charset val="128"/>
    </font>
    <font>
      <sz val="14"/>
      <color theme="1"/>
      <name val="ＭＳ Ｐゴシック"/>
      <family val="2"/>
      <scheme val="minor"/>
    </font>
    <font>
      <sz val="14"/>
      <color rgb="FF000000"/>
      <name val="ＭＳ Ｐ明朝"/>
      <family val="1"/>
      <charset val="128"/>
    </font>
    <font>
      <b/>
      <sz val="14"/>
      <color rgb="FF000000"/>
      <name val="ＭＳ Ｐ明朝"/>
      <family val="1"/>
      <charset val="128"/>
    </font>
    <font>
      <sz val="14"/>
      <name val="ＭＳ Ｐ明朝"/>
      <family val="1"/>
      <charset val="128"/>
    </font>
    <font>
      <sz val="14"/>
      <name val="ＭＳ 明朝"/>
      <family val="1"/>
      <charset val="128"/>
    </font>
    <font>
      <b/>
      <sz val="14"/>
      <name val="ＭＳ 明朝"/>
      <family val="1"/>
      <charset val="128"/>
    </font>
    <font>
      <sz val="26"/>
      <color theme="1"/>
      <name val="ＭＳ 明朝"/>
      <family val="1"/>
      <charset val="128"/>
    </font>
    <font>
      <b/>
      <sz val="14"/>
      <color theme="1"/>
      <name val="ＭＳ Ｐ明朝"/>
      <family val="1"/>
      <charset val="128"/>
    </font>
    <font>
      <sz val="11"/>
      <color theme="1"/>
      <name val="ＭＳ 明朝"/>
      <family val="1"/>
      <charset val="128"/>
    </font>
    <font>
      <sz val="9"/>
      <color theme="1"/>
      <name val="ＭＳ 明朝"/>
      <family val="1"/>
      <charset val="128"/>
    </font>
    <font>
      <sz val="10"/>
      <color theme="1"/>
      <name val="ＭＳ 明朝"/>
      <family val="1"/>
      <charset val="128"/>
    </font>
    <font>
      <b/>
      <sz val="14"/>
      <color rgb="FF000000"/>
      <name val="ＭＳ 明朝"/>
      <family val="1"/>
      <charset val="128"/>
    </font>
    <font>
      <sz val="16"/>
      <color theme="1"/>
      <name val="ＭＳ 明朝"/>
      <family val="1"/>
      <charset val="128"/>
    </font>
    <font>
      <sz val="14"/>
      <color rgb="FFFF0000"/>
      <name val="ＭＳ 明朝"/>
      <family val="1"/>
      <charset val="128"/>
    </font>
    <font>
      <sz val="16"/>
      <color rgb="FFFF0000"/>
      <name val="ＭＳ 明朝"/>
      <family val="1"/>
      <charset val="128"/>
    </font>
    <font>
      <b/>
      <sz val="12"/>
      <color theme="1"/>
      <name val="ＭＳ 明朝"/>
      <family val="1"/>
      <charset val="128"/>
    </font>
    <font>
      <sz val="11"/>
      <color rgb="FF000000"/>
      <name val="ＭＳ Ｐ明朝"/>
      <family val="1"/>
      <charset val="128"/>
    </font>
    <font>
      <sz val="11"/>
      <name val="ＭＳ 明朝"/>
      <family val="1"/>
      <charset val="128"/>
    </font>
    <font>
      <sz val="11"/>
      <color rgb="FF00B0F0"/>
      <name val="ＭＳ 明朝"/>
      <family val="1"/>
      <charset val="128"/>
    </font>
    <font>
      <sz val="9"/>
      <name val="ＭＳ 明朝"/>
      <family val="1"/>
      <charset val="128"/>
    </font>
    <font>
      <b/>
      <sz val="16"/>
      <color theme="1"/>
      <name val="ＭＳ 明朝"/>
      <family val="1"/>
      <charset val="128"/>
    </font>
  </fonts>
  <fills count="7">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theme="1"/>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medium">
        <color indexed="64"/>
      </left>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663">
    <xf numFmtId="0" fontId="0" fillId="0" borderId="0" xfId="0"/>
    <xf numFmtId="0" fontId="10" fillId="0" borderId="0" xfId="0" applyFont="1" applyAlignment="1">
      <alignment vertical="center"/>
    </xf>
    <xf numFmtId="0" fontId="3" fillId="0" borderId="0" xfId="0" applyFont="1" applyAlignment="1">
      <alignment horizontal="right" vertical="center"/>
    </xf>
    <xf numFmtId="0" fontId="3" fillId="3" borderId="1" xfId="0" applyFont="1" applyFill="1" applyBorder="1" applyAlignment="1">
      <alignment horizontal="right" vertical="center"/>
    </xf>
    <xf numFmtId="0" fontId="9" fillId="0" borderId="0" xfId="0" applyFont="1" applyAlignment="1">
      <alignment horizontal="left" vertical="center"/>
    </xf>
    <xf numFmtId="49" fontId="9" fillId="0" borderId="0" xfId="0" applyNumberFormat="1" applyFont="1"/>
    <xf numFmtId="38" fontId="9" fillId="0" borderId="0" xfId="1" applyFont="1" applyAlignment="1" applyProtection="1">
      <alignment vertical="center"/>
    </xf>
    <xf numFmtId="0" fontId="3" fillId="0" borderId="0" xfId="0" applyFont="1" applyAlignment="1">
      <alignment horizontal="left" vertical="center"/>
    </xf>
    <xf numFmtId="0" fontId="11" fillId="0" borderId="49" xfId="0" applyFont="1" applyBorder="1" applyAlignment="1">
      <alignment horizontal="center" vertical="center"/>
    </xf>
    <xf numFmtId="0" fontId="11" fillId="0" borderId="23" xfId="0" applyFont="1" applyBorder="1" applyAlignment="1">
      <alignment horizontal="center" vertical="center"/>
    </xf>
    <xf numFmtId="184" fontId="11" fillId="0" borderId="58" xfId="0" applyNumberFormat="1" applyFont="1" applyBorder="1" applyAlignment="1">
      <alignment horizontal="right" vertical="center"/>
    </xf>
    <xf numFmtId="0" fontId="11" fillId="0" borderId="0" xfId="0" applyFont="1" applyAlignment="1">
      <alignment horizontal="center" vertical="center"/>
    </xf>
    <xf numFmtId="49" fontId="11" fillId="0" borderId="0" xfId="0" applyNumberFormat="1" applyFont="1" applyAlignment="1">
      <alignment horizontal="left"/>
    </xf>
    <xf numFmtId="49" fontId="11" fillId="0" borderId="0" xfId="1" applyNumberFormat="1" applyFont="1" applyAlignment="1" applyProtection="1">
      <alignment horizontal="left" vertical="center"/>
    </xf>
    <xf numFmtId="184" fontId="11" fillId="0" borderId="5" xfId="0" applyNumberFormat="1" applyFont="1" applyBorder="1" applyAlignment="1">
      <alignment horizontal="right" vertical="center"/>
    </xf>
    <xf numFmtId="184" fontId="11" fillId="0" borderId="36" xfId="0" applyNumberFormat="1" applyFont="1" applyBorder="1" applyAlignment="1">
      <alignment horizontal="right" vertical="center"/>
    </xf>
    <xf numFmtId="49" fontId="13" fillId="0" borderId="0" xfId="1" applyNumberFormat="1" applyFont="1" applyAlignment="1" applyProtection="1">
      <alignment horizontal="left" vertical="center"/>
    </xf>
    <xf numFmtId="184" fontId="11" fillId="0" borderId="60" xfId="0" applyNumberFormat="1" applyFont="1" applyBorder="1" applyAlignment="1">
      <alignment horizontal="right" vertical="center"/>
    </xf>
    <xf numFmtId="183" fontId="11" fillId="0" borderId="66" xfId="2" applyNumberFormat="1" applyFont="1" applyFill="1" applyBorder="1" applyAlignment="1" applyProtection="1">
      <alignment horizontal="right" vertical="center"/>
    </xf>
    <xf numFmtId="0" fontId="11" fillId="0" borderId="0" xfId="0" applyFont="1" applyAlignment="1">
      <alignment horizontal="right" vertical="center"/>
    </xf>
    <xf numFmtId="49" fontId="9" fillId="0" borderId="0" xfId="0" applyNumberFormat="1" applyFont="1" applyAlignment="1">
      <alignment horizontal="left"/>
    </xf>
    <xf numFmtId="38" fontId="0" fillId="0" borderId="0" xfId="1" applyFont="1" applyAlignment="1" applyProtection="1">
      <alignment horizontal="left" vertical="center"/>
    </xf>
    <xf numFmtId="0" fontId="11" fillId="0" borderId="47" xfId="0" applyFont="1" applyBorder="1" applyAlignment="1">
      <alignment horizontal="right" vertical="center"/>
    </xf>
    <xf numFmtId="0" fontId="11" fillId="0" borderId="37" xfId="0" applyFont="1" applyBorder="1" applyAlignment="1">
      <alignment horizontal="right" vertical="center"/>
    </xf>
    <xf numFmtId="177" fontId="9" fillId="0" borderId="0" xfId="2" applyNumberFormat="1" applyFont="1" applyAlignment="1" applyProtection="1">
      <alignment horizontal="right" vertical="center"/>
    </xf>
    <xf numFmtId="0" fontId="3" fillId="0" borderId="0" xfId="0" applyFont="1" applyAlignment="1">
      <alignment horizontal="center" vertical="center"/>
    </xf>
    <xf numFmtId="0" fontId="9" fillId="0" borderId="0" xfId="0" applyFont="1" applyAlignment="1">
      <alignment horizontal="right" vertical="center"/>
    </xf>
    <xf numFmtId="38" fontId="9" fillId="0" borderId="0" xfId="1" applyFont="1" applyAlignment="1" applyProtection="1">
      <alignment horizontal="right" vertical="center"/>
    </xf>
    <xf numFmtId="49" fontId="0" fillId="0" borderId="0" xfId="0" applyNumberFormat="1"/>
    <xf numFmtId="0" fontId="11" fillId="0" borderId="6" xfId="0" applyFont="1" applyBorder="1" applyAlignment="1">
      <alignment vertical="center"/>
    </xf>
    <xf numFmtId="0" fontId="11" fillId="0" borderId="32" xfId="0" applyFont="1" applyBorder="1" applyAlignment="1">
      <alignment vertical="center"/>
    </xf>
    <xf numFmtId="0" fontId="0" fillId="0" borderId="0" xfId="0" applyAlignment="1">
      <alignment horizontal="left" vertical="center"/>
    </xf>
    <xf numFmtId="0" fontId="4" fillId="0" borderId="0" xfId="0" applyFont="1" applyAlignment="1">
      <alignment horizontal="left" vertical="top"/>
    </xf>
    <xf numFmtId="0" fontId="4" fillId="0" borderId="0" xfId="0" applyFont="1" applyAlignment="1">
      <alignment horizontal="center" vertical="center"/>
    </xf>
    <xf numFmtId="0" fontId="5" fillId="0" borderId="0" xfId="0" applyFont="1" applyAlignment="1">
      <alignment horizontal="right" vertical="top"/>
    </xf>
    <xf numFmtId="9" fontId="4" fillId="0" borderId="0" xfId="0" applyNumberFormat="1" applyFont="1" applyAlignment="1">
      <alignment horizontal="left" vertical="top" indent="1"/>
    </xf>
    <xf numFmtId="0" fontId="4" fillId="0" borderId="0" xfId="0" applyFont="1" applyAlignment="1">
      <alignment vertical="center"/>
    </xf>
    <xf numFmtId="49" fontId="11" fillId="0" borderId="50" xfId="0" applyNumberFormat="1" applyFont="1" applyBorder="1" applyAlignment="1">
      <alignment horizontal="center" vertical="center"/>
    </xf>
    <xf numFmtId="38" fontId="11" fillId="0" borderId="23" xfId="1" applyFont="1" applyBorder="1" applyAlignment="1" applyProtection="1">
      <alignment horizontal="center" vertical="center"/>
    </xf>
    <xf numFmtId="49" fontId="11" fillId="0" borderId="51" xfId="0" applyNumberFormat="1" applyFont="1" applyBorder="1" applyAlignment="1">
      <alignment horizontal="center" vertical="center"/>
    </xf>
    <xf numFmtId="38" fontId="11" fillId="0" borderId="35" xfId="1" applyFont="1" applyBorder="1" applyAlignment="1" applyProtection="1">
      <alignment horizontal="center" vertical="center"/>
    </xf>
    <xf numFmtId="38" fontId="11" fillId="0" borderId="29" xfId="1" applyFont="1" applyBorder="1" applyAlignment="1" applyProtection="1">
      <alignment vertical="center"/>
    </xf>
    <xf numFmtId="38" fontId="11" fillId="0" borderId="36" xfId="1" applyFont="1" applyBorder="1" applyAlignment="1" applyProtection="1">
      <alignment vertical="center"/>
    </xf>
    <xf numFmtId="38" fontId="14" fillId="2" borderId="1" xfId="1" applyFont="1" applyFill="1" applyBorder="1" applyAlignment="1" applyProtection="1">
      <alignment horizontal="right" vertical="center"/>
    </xf>
    <xf numFmtId="38" fontId="16" fillId="2" borderId="1" xfId="1" applyFont="1" applyFill="1" applyBorder="1" applyAlignment="1" applyProtection="1">
      <alignment horizontal="right" vertical="center"/>
    </xf>
    <xf numFmtId="38" fontId="11" fillId="2" borderId="52" xfId="1" applyFont="1" applyFill="1" applyBorder="1" applyAlignment="1" applyProtection="1">
      <alignment vertical="center"/>
    </xf>
    <xf numFmtId="38" fontId="11" fillId="2" borderId="25" xfId="1" applyFont="1" applyFill="1" applyBorder="1" applyAlignment="1" applyProtection="1">
      <alignment vertical="center"/>
    </xf>
    <xf numFmtId="38" fontId="11" fillId="0" borderId="52" xfId="1" applyFont="1" applyBorder="1" applyAlignment="1" applyProtection="1">
      <alignment vertical="center"/>
    </xf>
    <xf numFmtId="38" fontId="11" fillId="0" borderId="25" xfId="1" applyFont="1" applyBorder="1" applyAlignment="1" applyProtection="1">
      <alignment vertical="center"/>
    </xf>
    <xf numFmtId="0" fontId="14" fillId="0" borderId="10" xfId="0" applyFont="1" applyBorder="1" applyAlignment="1">
      <alignment horizontal="left" vertical="center"/>
    </xf>
    <xf numFmtId="38" fontId="11" fillId="0" borderId="27" xfId="1" applyFont="1" applyBorder="1" applyAlignment="1" applyProtection="1">
      <alignment vertical="center"/>
    </xf>
    <xf numFmtId="38" fontId="11" fillId="0" borderId="68" xfId="1" applyFont="1" applyBorder="1" applyAlignment="1" applyProtection="1">
      <alignment vertical="center"/>
    </xf>
    <xf numFmtId="38" fontId="11" fillId="0" borderId="52" xfId="1" applyFont="1" applyBorder="1" applyAlignment="1" applyProtection="1">
      <alignment horizontal="center" vertical="center"/>
    </xf>
    <xf numFmtId="38" fontId="11" fillId="0" borderId="25" xfId="1" applyFont="1" applyBorder="1" applyAlignment="1" applyProtection="1">
      <alignment horizontal="center" vertical="center"/>
    </xf>
    <xf numFmtId="38" fontId="11" fillId="0" borderId="51" xfId="1" applyFont="1" applyBorder="1" applyAlignment="1" applyProtection="1">
      <alignment horizontal="center" vertical="center"/>
    </xf>
    <xf numFmtId="38" fontId="18" fillId="0" borderId="29" xfId="0" applyNumberFormat="1" applyFont="1" applyBorder="1" applyAlignment="1">
      <alignment horizontal="right" vertical="center"/>
    </xf>
    <xf numFmtId="38" fontId="12" fillId="0" borderId="36" xfId="1" applyFont="1" applyBorder="1" applyAlignment="1" applyProtection="1">
      <alignment vertical="center"/>
    </xf>
    <xf numFmtId="38" fontId="12" fillId="2" borderId="35" xfId="1" applyFont="1" applyFill="1" applyBorder="1" applyAlignment="1" applyProtection="1">
      <alignment vertical="center"/>
    </xf>
    <xf numFmtId="0" fontId="20" fillId="0" borderId="0" xfId="0" applyFont="1"/>
    <xf numFmtId="0" fontId="6" fillId="0" borderId="0" xfId="0" applyFont="1"/>
    <xf numFmtId="0" fontId="7" fillId="0" borderId="0" xfId="0" applyFont="1" applyAlignment="1">
      <alignment horizontal="left" vertical="center"/>
    </xf>
    <xf numFmtId="0" fontId="7" fillId="0" borderId="0" xfId="0" applyFont="1"/>
    <xf numFmtId="0" fontId="6" fillId="0" borderId="14" xfId="0" applyFont="1" applyBorder="1" applyAlignment="1">
      <alignment horizontal="left" vertical="center" wrapText="1"/>
    </xf>
    <xf numFmtId="0" fontId="8" fillId="0" borderId="5" xfId="0" applyFont="1" applyBorder="1" applyAlignment="1">
      <alignment horizontal="center" vertical="center" wrapText="1"/>
    </xf>
    <xf numFmtId="185" fontId="6" fillId="0" borderId="1" xfId="0" applyNumberFormat="1" applyFont="1" applyBorder="1" applyAlignment="1">
      <alignment horizontal="center" vertical="center"/>
    </xf>
    <xf numFmtId="185" fontId="6" fillId="2" borderId="1" xfId="0" applyNumberFormat="1" applyFont="1" applyFill="1" applyBorder="1" applyAlignment="1">
      <alignment horizontal="center" vertical="center"/>
    </xf>
    <xf numFmtId="185" fontId="6" fillId="0" borderId="1" xfId="2" applyNumberFormat="1" applyFont="1" applyBorder="1" applyAlignment="1" applyProtection="1">
      <alignment horizontal="center" vertical="center"/>
    </xf>
    <xf numFmtId="38" fontId="6" fillId="0" borderId="2" xfId="1" applyFont="1" applyBorder="1" applyAlignment="1" applyProtection="1">
      <alignment vertical="center"/>
    </xf>
    <xf numFmtId="0" fontId="6" fillId="0" borderId="11" xfId="0" applyFont="1" applyBorder="1" applyAlignment="1">
      <alignment horizontal="center" vertical="center"/>
    </xf>
    <xf numFmtId="38" fontId="21" fillId="0" borderId="0" xfId="1" applyFont="1" applyAlignment="1">
      <alignment horizontal="center" vertical="center"/>
    </xf>
    <xf numFmtId="13" fontId="21" fillId="0" borderId="0" xfId="1" applyNumberFormat="1" applyFont="1" applyAlignment="1">
      <alignment horizontal="center" vertical="center"/>
    </xf>
    <xf numFmtId="180" fontId="21" fillId="0" borderId="8" xfId="1" applyNumberFormat="1" applyFont="1" applyBorder="1" applyAlignment="1">
      <alignment vertical="center"/>
    </xf>
    <xf numFmtId="180" fontId="21" fillId="0" borderId="7" xfId="1" applyNumberFormat="1" applyFont="1" applyBorder="1" applyAlignment="1">
      <alignment vertical="center"/>
    </xf>
    <xf numFmtId="180" fontId="21" fillId="0" borderId="9" xfId="1" applyNumberFormat="1" applyFont="1" applyBorder="1" applyAlignment="1">
      <alignment vertical="center"/>
    </xf>
    <xf numFmtId="180" fontId="21" fillId="0" borderId="15" xfId="1" applyNumberFormat="1" applyFont="1" applyBorder="1" applyAlignment="1">
      <alignment vertical="center"/>
    </xf>
    <xf numFmtId="180" fontId="21" fillId="0" borderId="0" xfId="1" applyNumberFormat="1" applyFont="1" applyBorder="1" applyAlignment="1">
      <alignment vertical="center"/>
    </xf>
    <xf numFmtId="180" fontId="21" fillId="0" borderId="13" xfId="1" applyNumberFormat="1" applyFont="1" applyBorder="1" applyAlignment="1">
      <alignment vertical="center"/>
    </xf>
    <xf numFmtId="180" fontId="21" fillId="0" borderId="10" xfId="1" applyNumberFormat="1" applyFont="1" applyBorder="1" applyAlignment="1">
      <alignment vertical="center"/>
    </xf>
    <xf numFmtId="180" fontId="21" fillId="0" borderId="12" xfId="1" applyNumberFormat="1" applyFont="1" applyBorder="1" applyAlignment="1">
      <alignment vertical="center"/>
    </xf>
    <xf numFmtId="180" fontId="21" fillId="0" borderId="11" xfId="1" applyNumberFormat="1" applyFont="1" applyBorder="1" applyAlignment="1">
      <alignment vertical="center"/>
    </xf>
    <xf numFmtId="0" fontId="23" fillId="0" borderId="0" xfId="0" applyFont="1"/>
    <xf numFmtId="0" fontId="22" fillId="0" borderId="1" xfId="0" applyFont="1" applyBorder="1" applyAlignment="1">
      <alignment horizontal="center"/>
    </xf>
    <xf numFmtId="0" fontId="22" fillId="2" borderId="1" xfId="0" applyFont="1" applyFill="1" applyBorder="1" applyAlignment="1">
      <alignment horizontal="center"/>
    </xf>
    <xf numFmtId="0" fontId="22" fillId="0" borderId="0" xfId="0" applyFont="1"/>
    <xf numFmtId="0" fontId="22" fillId="0" borderId="1" xfId="0" applyFont="1" applyBorder="1" applyAlignment="1">
      <alignment horizontal="left" vertical="center"/>
    </xf>
    <xf numFmtId="38" fontId="22" fillId="0" borderId="1" xfId="1" applyFont="1" applyBorder="1" applyAlignment="1"/>
    <xf numFmtId="0" fontId="22" fillId="0" borderId="16" xfId="0" applyFont="1" applyBorder="1" applyAlignment="1">
      <alignment horizontal="left" vertical="center"/>
    </xf>
    <xf numFmtId="38" fontId="22" fillId="0" borderId="16" xfId="1" applyFont="1" applyBorder="1" applyAlignment="1"/>
    <xf numFmtId="0" fontId="22" fillId="0" borderId="18" xfId="0" applyFont="1" applyBorder="1" applyAlignment="1">
      <alignment horizontal="left" vertical="center"/>
    </xf>
    <xf numFmtId="38" fontId="22" fillId="0" borderId="18" xfId="1" applyFont="1" applyBorder="1" applyAlignment="1"/>
    <xf numFmtId="0" fontId="22" fillId="0" borderId="17" xfId="0" applyFont="1" applyBorder="1" applyAlignment="1">
      <alignment horizontal="left" vertical="center"/>
    </xf>
    <xf numFmtId="38" fontId="22" fillId="0" borderId="17" xfId="1" applyFont="1" applyBorder="1" applyAlignment="1"/>
    <xf numFmtId="38" fontId="22" fillId="0" borderId="0" xfId="1" applyFont="1" applyAlignment="1"/>
    <xf numFmtId="0" fontId="17" fillId="4" borderId="26" xfId="0" applyFont="1" applyFill="1" applyBorder="1" applyAlignment="1">
      <alignment horizontal="center" vertical="center"/>
    </xf>
    <xf numFmtId="0" fontId="17" fillId="4" borderId="25" xfId="0" applyFont="1" applyFill="1" applyBorder="1" applyAlignment="1">
      <alignment horizontal="center" vertical="center"/>
    </xf>
    <xf numFmtId="0" fontId="14" fillId="4" borderId="10" xfId="0" applyFont="1" applyFill="1" applyBorder="1" applyAlignment="1">
      <alignment horizontal="left" vertical="center"/>
    </xf>
    <xf numFmtId="0" fontId="11" fillId="4" borderId="53" xfId="0" applyFont="1" applyFill="1" applyBorder="1" applyAlignment="1">
      <alignment vertical="center"/>
    </xf>
    <xf numFmtId="0" fontId="11" fillId="4" borderId="54" xfId="0" applyFont="1" applyFill="1" applyBorder="1" applyAlignment="1">
      <alignment vertical="center"/>
    </xf>
    <xf numFmtId="0" fontId="11" fillId="4" borderId="26" xfId="0" applyFont="1" applyFill="1" applyBorder="1" applyAlignment="1">
      <alignment vertical="center"/>
    </xf>
    <xf numFmtId="0" fontId="11" fillId="4" borderId="6" xfId="0" applyFont="1" applyFill="1" applyBorder="1" applyAlignment="1">
      <alignment vertical="center"/>
    </xf>
    <xf numFmtId="0" fontId="11" fillId="4" borderId="3" xfId="0" applyFont="1" applyFill="1" applyBorder="1" applyAlignment="1">
      <alignment vertical="center"/>
    </xf>
    <xf numFmtId="0" fontId="11" fillId="4" borderId="56" xfId="0" applyFont="1" applyFill="1" applyBorder="1" applyAlignment="1">
      <alignment vertical="center"/>
    </xf>
    <xf numFmtId="0" fontId="11" fillId="4" borderId="32" xfId="0" applyFont="1" applyFill="1" applyBorder="1" applyAlignment="1">
      <alignment vertical="center"/>
    </xf>
    <xf numFmtId="0" fontId="11" fillId="4" borderId="33" xfId="0" applyFont="1" applyFill="1" applyBorder="1" applyAlignment="1">
      <alignment vertical="center"/>
    </xf>
    <xf numFmtId="0" fontId="23" fillId="0" borderId="14" xfId="0" applyFont="1" applyBorder="1" applyAlignment="1">
      <alignment horizontal="left" vertical="center" wrapText="1"/>
    </xf>
    <xf numFmtId="0" fontId="23" fillId="0" borderId="5" xfId="0" applyFont="1" applyBorder="1" applyAlignment="1">
      <alignment horizontal="center" vertical="center" wrapText="1"/>
    </xf>
    <xf numFmtId="0" fontId="23" fillId="0" borderId="1" xfId="0" applyFont="1" applyBorder="1"/>
    <xf numFmtId="0" fontId="23" fillId="0" borderId="1" xfId="0" applyFont="1" applyBorder="1" applyAlignment="1">
      <alignment horizontal="center" vertical="center"/>
    </xf>
    <xf numFmtId="0" fontId="23" fillId="0" borderId="1" xfId="0" applyFont="1" applyBorder="1" applyAlignment="1">
      <alignment horizontal="center"/>
    </xf>
    <xf numFmtId="0" fontId="6" fillId="0" borderId="12" xfId="0" applyFont="1" applyBorder="1" applyAlignment="1">
      <alignment horizontal="center" vertical="center"/>
    </xf>
    <xf numFmtId="0" fontId="11" fillId="0" borderId="22" xfId="0" applyFont="1" applyBorder="1" applyAlignment="1">
      <alignment horizontal="center" vertical="center"/>
    </xf>
    <xf numFmtId="0" fontId="9" fillId="0" borderId="0" xfId="0" applyFont="1" applyAlignment="1">
      <alignment horizontal="center" vertical="center"/>
    </xf>
    <xf numFmtId="0" fontId="12" fillId="0" borderId="0" xfId="0" applyFont="1" applyAlignment="1">
      <alignment horizontal="left" vertical="center"/>
    </xf>
    <xf numFmtId="0" fontId="11" fillId="0" borderId="28" xfId="0" applyFont="1" applyBorder="1" applyAlignment="1">
      <alignment horizontal="left" vertical="center"/>
    </xf>
    <xf numFmtId="0" fontId="11" fillId="0" borderId="26" xfId="0" applyFont="1" applyBorder="1" applyAlignment="1">
      <alignment vertical="center"/>
    </xf>
    <xf numFmtId="0" fontId="11" fillId="0" borderId="56" xfId="0" applyFont="1" applyBorder="1" applyAlignment="1">
      <alignment vertical="center"/>
    </xf>
    <xf numFmtId="178" fontId="11" fillId="0" borderId="0" xfId="0" applyNumberFormat="1" applyFont="1" applyAlignment="1">
      <alignment horizontal="right" vertical="center"/>
    </xf>
    <xf numFmtId="0" fontId="12" fillId="0" borderId="0" xfId="0" applyFont="1" applyAlignment="1">
      <alignment vertical="top"/>
    </xf>
    <xf numFmtId="38" fontId="11" fillId="0" borderId="35" xfId="1" applyFont="1" applyBorder="1" applyAlignment="1" applyProtection="1">
      <alignment vertical="center"/>
    </xf>
    <xf numFmtId="0" fontId="11" fillId="0" borderId="47" xfId="0" applyFont="1" applyBorder="1" applyAlignment="1">
      <alignment vertical="center"/>
    </xf>
    <xf numFmtId="0" fontId="11" fillId="0" borderId="0" xfId="0" applyFont="1" applyAlignment="1">
      <alignment vertical="center"/>
    </xf>
    <xf numFmtId="0" fontId="9" fillId="0" borderId="47" xfId="0" applyFont="1" applyBorder="1"/>
    <xf numFmtId="0" fontId="9" fillId="0" borderId="0" xfId="0" applyFont="1"/>
    <xf numFmtId="0" fontId="24" fillId="0" borderId="0" xfId="0" applyFont="1" applyAlignment="1">
      <alignment horizontal="left" vertical="center"/>
    </xf>
    <xf numFmtId="38" fontId="21" fillId="0" borderId="0" xfId="1" applyFont="1" applyFill="1" applyAlignment="1">
      <alignment horizontal="center" vertical="center"/>
    </xf>
    <xf numFmtId="38" fontId="12" fillId="0" borderId="0" xfId="1" applyFont="1" applyFill="1" applyBorder="1" applyAlignment="1" applyProtection="1">
      <alignment vertical="center"/>
    </xf>
    <xf numFmtId="176" fontId="15" fillId="0" borderId="0" xfId="0" applyNumberFormat="1" applyFont="1" applyAlignment="1">
      <alignment horizontal="right" vertical="center"/>
    </xf>
    <xf numFmtId="38" fontId="21" fillId="0" borderId="14" xfId="1" applyFont="1" applyBorder="1" applyAlignment="1">
      <alignment horizontal="center" vertical="center"/>
    </xf>
    <xf numFmtId="38" fontId="21" fillId="0" borderId="18" xfId="1" applyFont="1" applyBorder="1" applyAlignment="1">
      <alignment horizontal="center" vertical="center"/>
    </xf>
    <xf numFmtId="38" fontId="21" fillId="0" borderId="1" xfId="1" applyFont="1" applyBorder="1" applyAlignment="1">
      <alignment horizontal="center" vertical="center"/>
    </xf>
    <xf numFmtId="38" fontId="21" fillId="0" borderId="19" xfId="1" applyFont="1" applyBorder="1" applyAlignment="1">
      <alignment horizontal="center" vertical="center"/>
    </xf>
    <xf numFmtId="0" fontId="26" fillId="0" borderId="0" xfId="0" applyFont="1" applyAlignment="1">
      <alignment horizontal="right" vertical="top"/>
    </xf>
    <xf numFmtId="0" fontId="27" fillId="0" borderId="0" xfId="0" applyFont="1" applyAlignment="1">
      <alignment horizontal="right" vertical="top"/>
    </xf>
    <xf numFmtId="38" fontId="28" fillId="0" borderId="0" xfId="1" applyFont="1" applyAlignment="1" applyProtection="1">
      <alignment horizontal="right"/>
    </xf>
    <xf numFmtId="0" fontId="25" fillId="0" borderId="0" xfId="0" applyFont="1"/>
    <xf numFmtId="183" fontId="11" fillId="0" borderId="75" xfId="2" applyNumberFormat="1" applyFont="1" applyFill="1" applyBorder="1" applyAlignment="1" applyProtection="1">
      <alignment horizontal="right" vertical="center"/>
    </xf>
    <xf numFmtId="38" fontId="14" fillId="0" borderId="2" xfId="1" applyFont="1" applyFill="1" applyBorder="1" applyAlignment="1" applyProtection="1">
      <alignment vertical="center"/>
    </xf>
    <xf numFmtId="38" fontId="14" fillId="0" borderId="3" xfId="1" applyFont="1" applyFill="1" applyBorder="1" applyAlignment="1" applyProtection="1">
      <alignment vertical="center"/>
    </xf>
    <xf numFmtId="38" fontId="14" fillId="2" borderId="2" xfId="1" applyFont="1" applyFill="1" applyBorder="1" applyAlignment="1" applyProtection="1">
      <alignment vertical="center"/>
    </xf>
    <xf numFmtId="38" fontId="14" fillId="2" borderId="3" xfId="1" applyFont="1" applyFill="1" applyBorder="1" applyAlignment="1" applyProtection="1">
      <alignment vertical="center"/>
    </xf>
    <xf numFmtId="0" fontId="11" fillId="0" borderId="28" xfId="0" applyFont="1" applyBorder="1" applyAlignment="1">
      <alignment vertical="center"/>
    </xf>
    <xf numFmtId="0" fontId="11" fillId="0" borderId="30" xfId="0" applyFont="1" applyBorder="1" applyAlignment="1">
      <alignment vertical="center"/>
    </xf>
    <xf numFmtId="0" fontId="11" fillId="0" borderId="61" xfId="0" applyFont="1" applyBorder="1" applyAlignment="1">
      <alignment vertical="center"/>
    </xf>
    <xf numFmtId="0" fontId="11" fillId="0" borderId="62" xfId="0" applyFont="1" applyBorder="1" applyAlignment="1">
      <alignment vertical="center"/>
    </xf>
    <xf numFmtId="0" fontId="11" fillId="0" borderId="63" xfId="0" applyFont="1" applyBorder="1" applyAlignment="1">
      <alignment vertical="center"/>
    </xf>
    <xf numFmtId="0" fontId="11" fillId="0" borderId="76" xfId="0" applyFont="1" applyBorder="1" applyAlignment="1">
      <alignment vertical="center"/>
    </xf>
    <xf numFmtId="0" fontId="11" fillId="0" borderId="77" xfId="0" applyFont="1" applyBorder="1" applyAlignment="1">
      <alignment vertical="center"/>
    </xf>
    <xf numFmtId="0" fontId="11" fillId="0" borderId="78" xfId="0" applyFont="1" applyBorder="1" applyAlignment="1">
      <alignment vertical="center"/>
    </xf>
    <xf numFmtId="184" fontId="11" fillId="0" borderId="79" xfId="0" applyNumberFormat="1" applyFont="1" applyBorder="1" applyAlignment="1">
      <alignment horizontal="right" vertical="center"/>
    </xf>
    <xf numFmtId="0" fontId="11" fillId="0" borderId="53" xfId="0" applyFont="1" applyBorder="1" applyAlignment="1">
      <alignment vertical="center"/>
    </xf>
    <xf numFmtId="0" fontId="11" fillId="0" borderId="54" xfId="0" applyFont="1" applyBorder="1" applyAlignment="1">
      <alignment vertical="center"/>
    </xf>
    <xf numFmtId="38" fontId="11" fillId="0" borderId="50" xfId="1" applyFont="1" applyBorder="1" applyAlignment="1" applyProtection="1">
      <alignment vertical="center"/>
    </xf>
    <xf numFmtId="38" fontId="11" fillId="0" borderId="23" xfId="1" applyFont="1" applyBorder="1" applyAlignment="1" applyProtection="1">
      <alignment vertical="center"/>
    </xf>
    <xf numFmtId="38" fontId="11" fillId="0" borderId="51" xfId="1" applyFont="1" applyBorder="1" applyAlignment="1" applyProtection="1">
      <alignment vertical="center"/>
    </xf>
    <xf numFmtId="0" fontId="14" fillId="5" borderId="10" xfId="0" applyFont="1" applyFill="1" applyBorder="1" applyAlignment="1">
      <alignment horizontal="left" vertical="center"/>
    </xf>
    <xf numFmtId="38" fontId="11" fillId="5" borderId="52" xfId="1" applyFont="1" applyFill="1" applyBorder="1" applyAlignment="1" applyProtection="1">
      <alignment horizontal="center" vertical="center"/>
    </xf>
    <xf numFmtId="38" fontId="11" fillId="5" borderId="25" xfId="1" applyFont="1" applyFill="1" applyBorder="1" applyAlignment="1" applyProtection="1">
      <alignment vertical="center"/>
    </xf>
    <xf numFmtId="38" fontId="11" fillId="0" borderId="27" xfId="1" applyFont="1" applyBorder="1" applyAlignment="1" applyProtection="1">
      <alignment horizontal="center" vertical="center"/>
    </xf>
    <xf numFmtId="0" fontId="22" fillId="5" borderId="1" xfId="0" applyFont="1" applyFill="1" applyBorder="1" applyAlignment="1">
      <alignment horizontal="left" vertical="center"/>
    </xf>
    <xf numFmtId="38" fontId="22" fillId="5" borderId="1" xfId="1" applyFont="1" applyFill="1" applyBorder="1" applyAlignment="1"/>
    <xf numFmtId="0" fontId="22" fillId="5" borderId="16" xfId="0" applyFont="1" applyFill="1" applyBorder="1" applyAlignment="1">
      <alignment horizontal="left" vertical="center"/>
    </xf>
    <xf numFmtId="38" fontId="22" fillId="5" borderId="16" xfId="1" applyFont="1" applyFill="1" applyBorder="1" applyAlignment="1"/>
    <xf numFmtId="0" fontId="22" fillId="5" borderId="18" xfId="0" applyFont="1" applyFill="1" applyBorder="1" applyAlignment="1">
      <alignment horizontal="left" vertical="center"/>
    </xf>
    <xf numFmtId="38" fontId="22" fillId="5" borderId="18" xfId="1" applyFont="1" applyFill="1" applyBorder="1" applyAlignment="1"/>
    <xf numFmtId="0" fontId="22" fillId="5" borderId="17" xfId="0" applyFont="1" applyFill="1" applyBorder="1" applyAlignment="1">
      <alignment horizontal="left" vertical="center"/>
    </xf>
    <xf numFmtId="38" fontId="22" fillId="5" borderId="17" xfId="1" applyFont="1" applyFill="1" applyBorder="1" applyAlignment="1"/>
    <xf numFmtId="180" fontId="21" fillId="5" borderId="8" xfId="1" applyNumberFormat="1" applyFont="1" applyFill="1" applyBorder="1" applyAlignment="1">
      <alignment vertical="center"/>
    </xf>
    <xf numFmtId="180" fontId="21" fillId="5" borderId="7" xfId="1" applyNumberFormat="1" applyFont="1" applyFill="1" applyBorder="1" applyAlignment="1">
      <alignment vertical="center"/>
    </xf>
    <xf numFmtId="180" fontId="21" fillId="5" borderId="9" xfId="1" applyNumberFormat="1" applyFont="1" applyFill="1" applyBorder="1" applyAlignment="1">
      <alignment vertical="center"/>
    </xf>
    <xf numFmtId="38" fontId="21" fillId="5" borderId="16" xfId="1" applyFont="1" applyFill="1" applyBorder="1" applyAlignment="1">
      <alignment horizontal="center" vertical="center"/>
    </xf>
    <xf numFmtId="181" fontId="21" fillId="5" borderId="16" xfId="1" applyNumberFormat="1" applyFont="1" applyFill="1" applyBorder="1" applyAlignment="1">
      <alignment horizontal="right" vertical="center"/>
    </xf>
    <xf numFmtId="38" fontId="21" fillId="5" borderId="14" xfId="1" applyFont="1" applyFill="1" applyBorder="1" applyAlignment="1">
      <alignment horizontal="center" vertical="center"/>
    </xf>
    <xf numFmtId="38" fontId="22" fillId="5" borderId="14" xfId="1" applyFont="1" applyFill="1" applyBorder="1" applyAlignment="1">
      <alignment vertical="top" wrapText="1"/>
    </xf>
    <xf numFmtId="179" fontId="21" fillId="5" borderId="14" xfId="1" applyNumberFormat="1" applyFont="1" applyFill="1" applyBorder="1" applyAlignment="1">
      <alignment vertical="top"/>
    </xf>
    <xf numFmtId="180" fontId="21" fillId="5" borderId="15" xfId="1" applyNumberFormat="1" applyFont="1" applyFill="1" applyBorder="1" applyAlignment="1">
      <alignment vertical="center"/>
    </xf>
    <xf numFmtId="180" fontId="21" fillId="5" borderId="0" xfId="1" applyNumberFormat="1" applyFont="1" applyFill="1" applyBorder="1" applyAlignment="1">
      <alignment vertical="center"/>
    </xf>
    <xf numFmtId="180" fontId="21" fillId="5" borderId="13" xfId="1" applyNumberFormat="1" applyFont="1" applyFill="1" applyBorder="1" applyAlignment="1">
      <alignment vertical="center"/>
    </xf>
    <xf numFmtId="38" fontId="21" fillId="5" borderId="18" xfId="1" applyFont="1" applyFill="1" applyBorder="1" applyAlignment="1">
      <alignment horizontal="center" vertical="center"/>
    </xf>
    <xf numFmtId="181" fontId="21" fillId="5" borderId="18" xfId="1" applyNumberFormat="1" applyFont="1" applyFill="1" applyBorder="1" applyAlignment="1">
      <alignment horizontal="right" vertical="center"/>
    </xf>
    <xf numFmtId="38" fontId="21" fillId="5" borderId="19" xfId="1" applyFont="1" applyFill="1" applyBorder="1" applyAlignment="1">
      <alignment horizontal="center" vertical="center"/>
    </xf>
    <xf numFmtId="181" fontId="21" fillId="5" borderId="19" xfId="1" applyNumberFormat="1" applyFont="1" applyFill="1" applyBorder="1" applyAlignment="1">
      <alignment horizontal="right" vertical="center"/>
    </xf>
    <xf numFmtId="180" fontId="21" fillId="5" borderId="10" xfId="1" applyNumberFormat="1" applyFont="1" applyFill="1" applyBorder="1" applyAlignment="1">
      <alignment vertical="center"/>
    </xf>
    <xf numFmtId="180" fontId="21" fillId="5" borderId="12" xfId="1" applyNumberFormat="1" applyFont="1" applyFill="1" applyBorder="1" applyAlignment="1">
      <alignment vertical="center"/>
    </xf>
    <xf numFmtId="180" fontId="21" fillId="5" borderId="11" xfId="1" applyNumberFormat="1" applyFont="1" applyFill="1" applyBorder="1" applyAlignment="1">
      <alignment vertical="center"/>
    </xf>
    <xf numFmtId="38" fontId="21" fillId="5" borderId="5" xfId="1" applyFont="1" applyFill="1" applyBorder="1" applyAlignment="1">
      <alignment horizontal="center" vertical="center"/>
    </xf>
    <xf numFmtId="179" fontId="21" fillId="5" borderId="5" xfId="1" applyNumberFormat="1" applyFont="1" applyFill="1" applyBorder="1" applyAlignment="1">
      <alignment vertical="top"/>
    </xf>
    <xf numFmtId="38" fontId="22" fillId="5" borderId="5" xfId="1" applyFont="1" applyFill="1" applyBorder="1" applyAlignment="1">
      <alignment vertical="top" wrapText="1"/>
    </xf>
    <xf numFmtId="38" fontId="11" fillId="5" borderId="25" xfId="1" applyFont="1" applyFill="1" applyBorder="1" applyAlignment="1" applyProtection="1">
      <alignment horizontal="center" vertical="center"/>
    </xf>
    <xf numFmtId="38" fontId="11" fillId="5" borderId="27" xfId="1" applyFont="1" applyFill="1" applyBorder="1" applyAlignment="1" applyProtection="1">
      <alignment horizontal="center" vertical="center"/>
    </xf>
    <xf numFmtId="38" fontId="11" fillId="5" borderId="68" xfId="1" applyFont="1" applyFill="1" applyBorder="1" applyAlignment="1" applyProtection="1">
      <alignment horizontal="center" vertical="center"/>
    </xf>
    <xf numFmtId="38" fontId="14" fillId="2" borderId="6" xfId="1" applyFont="1" applyFill="1" applyBorder="1" applyAlignment="1" applyProtection="1">
      <alignment vertical="center"/>
    </xf>
    <xf numFmtId="38" fontId="14" fillId="2" borderId="44" xfId="1" applyFont="1" applyFill="1" applyBorder="1" applyAlignment="1" applyProtection="1">
      <alignment vertical="center"/>
    </xf>
    <xf numFmtId="38" fontId="14" fillId="0" borderId="32" xfId="1" applyFont="1" applyBorder="1" applyAlignment="1" applyProtection="1">
      <alignment vertical="center"/>
    </xf>
    <xf numFmtId="38" fontId="14" fillId="0" borderId="46" xfId="1" applyFont="1" applyBorder="1" applyAlignment="1" applyProtection="1">
      <alignment vertical="center"/>
    </xf>
    <xf numFmtId="38" fontId="16" fillId="2" borderId="2" xfId="1" applyFont="1" applyFill="1" applyBorder="1" applyAlignment="1" applyProtection="1">
      <alignment horizontal="right" vertical="center"/>
    </xf>
    <xf numFmtId="38" fontId="14" fillId="0" borderId="22" xfId="1" applyFont="1" applyBorder="1" applyAlignment="1" applyProtection="1">
      <alignment horizontal="right" vertical="center"/>
    </xf>
    <xf numFmtId="38" fontId="14" fillId="0" borderId="31" xfId="1" applyFont="1" applyBorder="1" applyAlignment="1" applyProtection="1">
      <alignment vertical="center"/>
    </xf>
    <xf numFmtId="38" fontId="14" fillId="0" borderId="50" xfId="1" applyFont="1" applyBorder="1" applyAlignment="1" applyProtection="1">
      <alignment horizontal="right" vertical="center"/>
    </xf>
    <xf numFmtId="38" fontId="16" fillId="0" borderId="22" xfId="1" applyFont="1" applyBorder="1" applyAlignment="1" applyProtection="1">
      <alignment horizontal="right" vertical="center"/>
    </xf>
    <xf numFmtId="38" fontId="16" fillId="0" borderId="49" xfId="1" applyFont="1" applyBorder="1" applyAlignment="1" applyProtection="1">
      <alignment horizontal="right" vertical="center"/>
    </xf>
    <xf numFmtId="38" fontId="14" fillId="0" borderId="49" xfId="1" applyFont="1" applyBorder="1" applyAlignment="1" applyProtection="1">
      <alignment vertical="center"/>
    </xf>
    <xf numFmtId="38" fontId="14" fillId="0" borderId="54" xfId="1" applyFont="1" applyBorder="1" applyAlignment="1" applyProtection="1">
      <alignment vertical="center"/>
    </xf>
    <xf numFmtId="38" fontId="14" fillId="0" borderId="55" xfId="1" applyFont="1" applyBorder="1" applyAlignment="1" applyProtection="1">
      <alignment vertical="center"/>
    </xf>
    <xf numFmtId="38" fontId="14" fillId="2" borderId="52" xfId="1" applyFont="1" applyFill="1" applyBorder="1" applyAlignment="1" applyProtection="1">
      <alignment horizontal="right" vertical="center"/>
    </xf>
    <xf numFmtId="38" fontId="14" fillId="0" borderId="6" xfId="1" applyFont="1" applyFill="1" applyBorder="1" applyAlignment="1" applyProtection="1">
      <alignment vertical="center"/>
    </xf>
    <xf numFmtId="38" fontId="14" fillId="0" borderId="44" xfId="1" applyFont="1" applyFill="1" applyBorder="1" applyAlignment="1" applyProtection="1">
      <alignment vertical="center"/>
    </xf>
    <xf numFmtId="0" fontId="14" fillId="0" borderId="4" xfId="0" applyFont="1" applyBorder="1" applyAlignment="1">
      <alignment horizontal="center" vertical="center"/>
    </xf>
    <xf numFmtId="0" fontId="14" fillId="0" borderId="9" xfId="0" applyFont="1" applyBorder="1" applyAlignment="1">
      <alignment horizontal="center" vertical="center"/>
    </xf>
    <xf numFmtId="0" fontId="14" fillId="0" borderId="8" xfId="0" applyFont="1" applyBorder="1" applyAlignment="1">
      <alignment horizontal="center" vertical="center"/>
    </xf>
    <xf numFmtId="38" fontId="14" fillId="0" borderId="40" xfId="1" applyFont="1" applyBorder="1" applyAlignment="1" applyProtection="1">
      <alignment vertical="center"/>
    </xf>
    <xf numFmtId="38" fontId="14" fillId="0" borderId="33" xfId="1" applyFont="1" applyBorder="1" applyAlignment="1" applyProtection="1">
      <alignment vertical="center"/>
    </xf>
    <xf numFmtId="38" fontId="21" fillId="6" borderId="4" xfId="1" applyFont="1" applyFill="1" applyBorder="1" applyAlignment="1">
      <alignment horizontal="center" vertical="center"/>
    </xf>
    <xf numFmtId="181" fontId="21" fillId="6" borderId="4" xfId="1" applyNumberFormat="1" applyFont="1" applyFill="1" applyBorder="1" applyAlignment="1">
      <alignment horizontal="right" vertical="center"/>
    </xf>
    <xf numFmtId="38" fontId="21" fillId="6" borderId="1" xfId="1" applyFont="1" applyFill="1" applyBorder="1" applyAlignment="1">
      <alignment horizontal="center" vertical="center"/>
    </xf>
    <xf numFmtId="181" fontId="21" fillId="6" borderId="1" xfId="1" applyNumberFormat="1" applyFont="1" applyFill="1" applyBorder="1" applyAlignment="1">
      <alignment horizontal="right" vertical="center"/>
    </xf>
    <xf numFmtId="38" fontId="21" fillId="0" borderId="14" xfId="1" applyFont="1" applyFill="1" applyBorder="1" applyAlignment="1">
      <alignment horizontal="center" vertical="center"/>
    </xf>
    <xf numFmtId="38" fontId="21" fillId="0" borderId="5" xfId="1" applyFont="1" applyFill="1" applyBorder="1" applyAlignment="1">
      <alignment horizontal="center" vertical="center"/>
    </xf>
    <xf numFmtId="38" fontId="21" fillId="0" borderId="4" xfId="1" applyFont="1" applyFill="1" applyBorder="1" applyAlignment="1">
      <alignment horizontal="center" vertical="center"/>
    </xf>
    <xf numFmtId="184" fontId="11" fillId="3" borderId="67" xfId="0" applyNumberFormat="1" applyFont="1" applyFill="1" applyBorder="1" applyAlignment="1" applyProtection="1">
      <alignment horizontal="right" vertical="center"/>
      <protection locked="0"/>
    </xf>
    <xf numFmtId="49" fontId="11" fillId="0" borderId="0" xfId="0" applyNumberFormat="1" applyFont="1" applyAlignment="1">
      <alignment horizontal="right"/>
    </xf>
    <xf numFmtId="179" fontId="21" fillId="0" borderId="4" xfId="1" applyNumberFormat="1" applyFont="1" applyBorder="1" applyAlignment="1">
      <alignment vertical="center"/>
    </xf>
    <xf numFmtId="38" fontId="21" fillId="0" borderId="82" xfId="1" applyFont="1" applyBorder="1" applyAlignment="1">
      <alignment horizontal="left" vertical="center"/>
    </xf>
    <xf numFmtId="179" fontId="21" fillId="0" borderId="0" xfId="1" applyNumberFormat="1" applyFont="1" applyBorder="1" applyAlignment="1">
      <alignment vertical="center"/>
    </xf>
    <xf numFmtId="184" fontId="11" fillId="0" borderId="74" xfId="0" applyNumberFormat="1" applyFont="1" applyBorder="1" applyAlignment="1">
      <alignment horizontal="right" vertical="center"/>
    </xf>
    <xf numFmtId="184" fontId="11" fillId="0" borderId="16" xfId="0" applyNumberFormat="1" applyFont="1" applyBorder="1" applyAlignment="1">
      <alignment horizontal="right" vertical="center"/>
    </xf>
    <xf numFmtId="184" fontId="11" fillId="0" borderId="18" xfId="0" applyNumberFormat="1" applyFont="1" applyBorder="1" applyAlignment="1">
      <alignment horizontal="right" vertical="center"/>
    </xf>
    <xf numFmtId="184" fontId="11" fillId="0" borderId="67" xfId="0" applyNumberFormat="1" applyFont="1" applyBorder="1" applyAlignment="1">
      <alignment horizontal="right" vertical="center"/>
    </xf>
    <xf numFmtId="0" fontId="11" fillId="0" borderId="0" xfId="0" applyFont="1" applyAlignment="1">
      <alignment horizontal="left" vertical="center"/>
    </xf>
    <xf numFmtId="38" fontId="22" fillId="0" borderId="18" xfId="1" applyFont="1" applyFill="1" applyBorder="1" applyAlignment="1"/>
    <xf numFmtId="0" fontId="0" fillId="0" borderId="1" xfId="0" applyBorder="1"/>
    <xf numFmtId="2" fontId="0" fillId="0" borderId="1" xfId="0" applyNumberFormat="1" applyBorder="1"/>
    <xf numFmtId="0" fontId="11" fillId="0" borderId="56" xfId="0" applyFont="1" applyBorder="1" applyAlignment="1">
      <alignment horizontal="left" vertical="center"/>
    </xf>
    <xf numFmtId="0" fontId="11" fillId="0" borderId="26" xfId="0" applyFont="1" applyBorder="1" applyAlignment="1">
      <alignment horizontal="left" vertical="center"/>
    </xf>
    <xf numFmtId="0" fontId="0" fillId="0" borderId="4" xfId="0" applyBorder="1" applyAlignment="1">
      <alignment horizontal="center"/>
    </xf>
    <xf numFmtId="0" fontId="22" fillId="0" borderId="4" xfId="0" applyFont="1" applyBorder="1" applyAlignment="1">
      <alignment horizontal="left" vertical="center"/>
    </xf>
    <xf numFmtId="38" fontId="22" fillId="0" borderId="4" xfId="1" applyFont="1" applyFill="1" applyBorder="1" applyAlignment="1"/>
    <xf numFmtId="0" fontId="0" fillId="0" borderId="4" xfId="0" applyBorder="1" applyAlignment="1">
      <alignment wrapText="1"/>
    </xf>
    <xf numFmtId="0" fontId="0" fillId="0" borderId="1" xfId="0" applyBorder="1" applyAlignment="1">
      <alignment vertical="center"/>
    </xf>
    <xf numFmtId="0" fontId="0" fillId="0" borderId="4" xfId="0" applyBorder="1" applyAlignment="1">
      <alignment vertical="center"/>
    </xf>
    <xf numFmtId="2" fontId="0" fillId="0" borderId="4" xfId="0" applyNumberFormat="1" applyBorder="1" applyAlignment="1">
      <alignment vertical="center"/>
    </xf>
    <xf numFmtId="0" fontId="0" fillId="0" borderId="4" xfId="0" applyBorder="1" applyAlignment="1">
      <alignment horizontal="left" vertical="center" shrinkToFit="1"/>
    </xf>
    <xf numFmtId="0" fontId="0" fillId="0" borderId="18" xfId="0" applyBorder="1" applyAlignment="1">
      <alignment horizontal="left" vertical="center" shrinkToFit="1"/>
    </xf>
    <xf numFmtId="2" fontId="0" fillId="0" borderId="14" xfId="0" applyNumberFormat="1" applyBorder="1"/>
    <xf numFmtId="2" fontId="0" fillId="0" borderId="16" xfId="0" applyNumberFormat="1" applyBorder="1"/>
    <xf numFmtId="0" fontId="11" fillId="0" borderId="0" xfId="0" applyFont="1" applyAlignment="1">
      <alignment vertical="center" shrinkToFit="1"/>
    </xf>
    <xf numFmtId="181" fontId="30" fillId="6" borderId="4" xfId="1" applyNumberFormat="1" applyFont="1" applyFill="1" applyBorder="1" applyAlignment="1">
      <alignment horizontal="right" vertical="center"/>
    </xf>
    <xf numFmtId="181" fontId="30" fillId="6" borderId="1" xfId="1" applyNumberFormat="1" applyFont="1" applyFill="1" applyBorder="1" applyAlignment="1">
      <alignment horizontal="right" vertical="center"/>
    </xf>
    <xf numFmtId="38" fontId="31" fillId="0" borderId="0" xfId="1" applyFont="1" applyAlignment="1">
      <alignment horizontal="center" vertical="center"/>
    </xf>
    <xf numFmtId="38" fontId="30" fillId="6" borderId="14" xfId="1" applyFont="1" applyFill="1" applyBorder="1" applyAlignment="1">
      <alignment horizontal="center" vertical="center"/>
    </xf>
    <xf numFmtId="38" fontId="30" fillId="6" borderId="4" xfId="1" applyFont="1" applyFill="1" applyBorder="1" applyAlignment="1">
      <alignment vertical="center"/>
    </xf>
    <xf numFmtId="38" fontId="30" fillId="6" borderId="14" xfId="1" applyFont="1" applyFill="1" applyBorder="1" applyAlignment="1">
      <alignment vertical="center"/>
    </xf>
    <xf numFmtId="38" fontId="32" fillId="0" borderId="16" xfId="1" applyFont="1" applyBorder="1" applyAlignment="1"/>
    <xf numFmtId="38" fontId="32" fillId="0" borderId="17" xfId="1" applyFont="1" applyBorder="1" applyAlignment="1"/>
    <xf numFmtId="38" fontId="32" fillId="0" borderId="18" xfId="1" applyFont="1" applyBorder="1" applyAlignment="1"/>
    <xf numFmtId="38" fontId="32" fillId="0" borderId="1" xfId="1" applyFont="1" applyBorder="1" applyAlignment="1"/>
    <xf numFmtId="38" fontId="32" fillId="5" borderId="16" xfId="1" applyFont="1" applyFill="1" applyBorder="1" applyAlignment="1"/>
    <xf numFmtId="38" fontId="32" fillId="5" borderId="17" xfId="1" applyFont="1" applyFill="1" applyBorder="1" applyAlignment="1"/>
    <xf numFmtId="38" fontId="32" fillId="5" borderId="18" xfId="1" applyFont="1" applyFill="1" applyBorder="1" applyAlignment="1"/>
    <xf numFmtId="184" fontId="11" fillId="0" borderId="4" xfId="0" applyNumberFormat="1" applyFont="1" applyBorder="1" applyAlignment="1">
      <alignment horizontal="right" vertical="center"/>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4" fillId="2" borderId="44" xfId="0" applyFont="1" applyFill="1" applyBorder="1" applyAlignment="1">
      <alignment horizontal="left" vertical="center"/>
    </xf>
    <xf numFmtId="0" fontId="22" fillId="0" borderId="14" xfId="0" applyFont="1" applyBorder="1" applyAlignment="1">
      <alignment horizontal="left" vertical="center"/>
    </xf>
    <xf numFmtId="38" fontId="22" fillId="0" borderId="4" xfId="1" applyFont="1" applyBorder="1" applyAlignment="1"/>
    <xf numFmtId="38" fontId="22" fillId="0" borderId="81" xfId="1" applyFont="1" applyBorder="1" applyAlignment="1"/>
    <xf numFmtId="0" fontId="14" fillId="0" borderId="5" xfId="0" applyFont="1" applyBorder="1" applyAlignment="1">
      <alignment horizontal="left" vertical="center"/>
    </xf>
    <xf numFmtId="0" fontId="22" fillId="0" borderId="5" xfId="0" applyFont="1" applyBorder="1" applyAlignment="1">
      <alignment horizontal="left" vertical="center"/>
    </xf>
    <xf numFmtId="38" fontId="22" fillId="0" borderId="5" xfId="1" applyFont="1" applyBorder="1" applyAlignment="1"/>
    <xf numFmtId="0" fontId="22" fillId="0" borderId="81" xfId="0" applyFont="1" applyBorder="1" applyAlignment="1">
      <alignment horizontal="left" vertical="center"/>
    </xf>
    <xf numFmtId="38" fontId="14" fillId="0" borderId="32" xfId="1" applyFont="1" applyBorder="1" applyAlignment="1" applyProtection="1">
      <alignment horizontal="center" vertical="center"/>
    </xf>
    <xf numFmtId="38" fontId="14" fillId="0" borderId="27" xfId="1" applyFont="1" applyBorder="1" applyAlignment="1" applyProtection="1">
      <alignment vertical="center"/>
    </xf>
    <xf numFmtId="38" fontId="14" fillId="0" borderId="4" xfId="1" applyFont="1" applyBorder="1" applyAlignment="1" applyProtection="1">
      <alignment vertical="center"/>
    </xf>
    <xf numFmtId="38" fontId="14" fillId="0" borderId="7" xfId="1" applyFont="1" applyBorder="1" applyAlignment="1" applyProtection="1">
      <alignment vertical="center"/>
    </xf>
    <xf numFmtId="38" fontId="14" fillId="0" borderId="45" xfId="1" applyFont="1" applyBorder="1" applyAlignment="1" applyProtection="1">
      <alignment vertical="center"/>
    </xf>
    <xf numFmtId="38" fontId="14" fillId="0" borderId="46" xfId="1" applyFont="1" applyBorder="1" applyAlignment="1" applyProtection="1">
      <alignment horizontal="center" vertical="center"/>
    </xf>
    <xf numFmtId="38" fontId="22" fillId="3" borderId="4" xfId="1" applyFont="1" applyFill="1" applyBorder="1" applyAlignment="1"/>
    <xf numFmtId="38" fontId="22" fillId="3" borderId="18" xfId="1" applyFont="1" applyFill="1" applyBorder="1" applyAlignment="1"/>
    <xf numFmtId="1" fontId="0" fillId="0" borderId="84" xfId="0" applyNumberFormat="1" applyBorder="1"/>
    <xf numFmtId="0" fontId="23" fillId="3" borderId="1" xfId="0" applyFont="1" applyFill="1" applyBorder="1"/>
    <xf numFmtId="181" fontId="31" fillId="0" borderId="19" xfId="1" applyNumberFormat="1" applyFont="1" applyBorder="1" applyAlignment="1">
      <alignment horizontal="right" vertical="center"/>
    </xf>
    <xf numFmtId="181" fontId="30" fillId="0" borderId="19" xfId="1" applyNumberFormat="1" applyFont="1" applyBorder="1" applyAlignment="1">
      <alignment horizontal="right" vertical="center"/>
    </xf>
    <xf numFmtId="38" fontId="31" fillId="0" borderId="14" xfId="1" applyFont="1" applyFill="1" applyBorder="1" applyAlignment="1">
      <alignment horizontal="center" vertical="center"/>
    </xf>
    <xf numFmtId="38" fontId="30" fillId="0" borderId="14" xfId="1" applyFont="1" applyBorder="1" applyAlignment="1">
      <alignment vertical="center"/>
    </xf>
    <xf numFmtId="181" fontId="31" fillId="0" borderId="18" xfId="1" applyNumberFormat="1" applyFont="1" applyBorder="1" applyAlignment="1">
      <alignment horizontal="right" vertical="center"/>
    </xf>
    <xf numFmtId="181" fontId="30" fillId="0" borderId="18" xfId="1" applyNumberFormat="1" applyFont="1" applyBorder="1" applyAlignment="1">
      <alignment horizontal="right" vertical="center"/>
    </xf>
    <xf numFmtId="38" fontId="31" fillId="0" borderId="18" xfId="1" applyFont="1" applyFill="1" applyBorder="1" applyAlignment="1">
      <alignment horizontal="center" vertical="center"/>
    </xf>
    <xf numFmtId="38" fontId="30" fillId="0" borderId="18" xfId="1" applyFont="1" applyBorder="1" applyAlignment="1">
      <alignment vertical="center"/>
    </xf>
    <xf numFmtId="38" fontId="31" fillId="0" borderId="19" xfId="1" applyFont="1" applyFill="1" applyBorder="1" applyAlignment="1">
      <alignment horizontal="center" vertical="center"/>
    </xf>
    <xf numFmtId="38" fontId="30" fillId="0" borderId="19" xfId="1" applyFont="1" applyBorder="1" applyAlignment="1">
      <alignment vertical="center"/>
    </xf>
    <xf numFmtId="38" fontId="31" fillId="0" borderId="5" xfId="1" applyFont="1" applyFill="1" applyBorder="1" applyAlignment="1">
      <alignment horizontal="center" vertical="center"/>
    </xf>
    <xf numFmtId="38" fontId="30" fillId="0" borderId="5" xfId="1" applyFont="1" applyBorder="1" applyAlignment="1">
      <alignment vertical="center"/>
    </xf>
    <xf numFmtId="0" fontId="14" fillId="5" borderId="85" xfId="0" applyFont="1" applyFill="1" applyBorder="1" applyAlignment="1">
      <alignment horizontal="center" vertical="center"/>
    </xf>
    <xf numFmtId="0" fontId="14" fillId="5" borderId="86" xfId="0" applyFont="1" applyFill="1" applyBorder="1" applyAlignment="1">
      <alignment horizontal="center" vertical="center"/>
    </xf>
    <xf numFmtId="0" fontId="11" fillId="0" borderId="32" xfId="0" applyFont="1" applyBorder="1" applyAlignment="1">
      <alignment horizontal="left" vertical="center"/>
    </xf>
    <xf numFmtId="0" fontId="11" fillId="0" borderId="33" xfId="0" applyFont="1" applyBorder="1" applyAlignment="1">
      <alignment horizontal="left" vertical="center"/>
    </xf>
    <xf numFmtId="0" fontId="11" fillId="0" borderId="7" xfId="0" applyFont="1" applyBorder="1" applyAlignment="1">
      <alignment horizontal="left" vertical="center"/>
    </xf>
    <xf numFmtId="0" fontId="11" fillId="0" borderId="9" xfId="0" applyFont="1" applyBorder="1" applyAlignment="1">
      <alignment horizontal="left" vertical="center"/>
    </xf>
    <xf numFmtId="0" fontId="11" fillId="0" borderId="21" xfId="0" applyFont="1" applyBorder="1" applyAlignment="1">
      <alignment horizontal="left" vertical="center"/>
    </xf>
    <xf numFmtId="0" fontId="14" fillId="0" borderId="8" xfId="0" applyFont="1" applyBorder="1" applyAlignment="1">
      <alignment horizontal="left" vertical="center"/>
    </xf>
    <xf numFmtId="0" fontId="14" fillId="0" borderId="7" xfId="0" applyFont="1" applyBorder="1" applyAlignment="1">
      <alignment horizontal="left" vertical="center"/>
    </xf>
    <xf numFmtId="0" fontId="14" fillId="0" borderId="45" xfId="0" applyFont="1" applyBorder="1" applyAlignment="1">
      <alignment horizontal="left" vertical="center"/>
    </xf>
    <xf numFmtId="0" fontId="14" fillId="5" borderId="8" xfId="0" applyFont="1" applyFill="1" applyBorder="1" applyAlignment="1">
      <alignment horizontal="left" vertical="center"/>
    </xf>
    <xf numFmtId="0" fontId="14" fillId="5" borderId="7" xfId="0" applyFont="1" applyFill="1" applyBorder="1" applyAlignment="1">
      <alignment horizontal="left" vertical="center"/>
    </xf>
    <xf numFmtId="0" fontId="14" fillId="5" borderId="45" xfId="0" applyFont="1" applyFill="1" applyBorder="1" applyAlignment="1">
      <alignment horizontal="left" vertical="center"/>
    </xf>
    <xf numFmtId="38" fontId="14" fillId="4" borderId="26" xfId="1" applyFont="1" applyFill="1" applyBorder="1" applyAlignment="1" applyProtection="1">
      <alignment horizontal="center" vertical="center"/>
    </xf>
    <xf numFmtId="38" fontId="14" fillId="4" borderId="6" xfId="1" applyFont="1" applyFill="1" applyBorder="1" applyAlignment="1" applyProtection="1">
      <alignment horizontal="center" vertical="center"/>
    </xf>
    <xf numFmtId="38" fontId="14" fillId="4" borderId="44" xfId="1" applyFont="1" applyFill="1" applyBorder="1" applyAlignment="1" applyProtection="1">
      <alignment horizontal="center" vertical="center"/>
    </xf>
    <xf numFmtId="0" fontId="14" fillId="4" borderId="2"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44" xfId="0" applyFont="1" applyFill="1" applyBorder="1" applyAlignment="1">
      <alignment horizontal="center" vertical="center"/>
    </xf>
    <xf numFmtId="0" fontId="14" fillId="4" borderId="8" xfId="0" applyFont="1" applyFill="1" applyBorder="1" applyAlignment="1">
      <alignment horizontal="left" vertical="center"/>
    </xf>
    <xf numFmtId="0" fontId="14" fillId="4" borderId="7" xfId="0" applyFont="1" applyFill="1" applyBorder="1" applyAlignment="1">
      <alignment horizontal="left" vertical="center"/>
    </xf>
    <xf numFmtId="0" fontId="14" fillId="4" borderId="45" xfId="0" applyFont="1" applyFill="1" applyBorder="1" applyAlignment="1">
      <alignment horizontal="left" vertical="center"/>
    </xf>
    <xf numFmtId="38" fontId="11" fillId="5" borderId="73" xfId="1" applyFont="1" applyFill="1" applyBorder="1" applyAlignment="1" applyProtection="1">
      <alignment horizontal="right" vertical="center"/>
    </xf>
    <xf numFmtId="38" fontId="11" fillId="5" borderId="36" xfId="1" applyFont="1" applyFill="1" applyBorder="1" applyAlignment="1" applyProtection="1">
      <alignment horizontal="right" vertical="center"/>
    </xf>
    <xf numFmtId="0" fontId="14" fillId="5" borderId="2" xfId="0" applyFont="1" applyFill="1" applyBorder="1" applyAlignment="1">
      <alignment horizontal="center" vertical="center"/>
    </xf>
    <xf numFmtId="0" fontId="14" fillId="5" borderId="6" xfId="0" applyFont="1" applyFill="1" applyBorder="1" applyAlignment="1">
      <alignment horizontal="center" vertical="center"/>
    </xf>
    <xf numFmtId="0" fontId="14" fillId="5" borderId="44" xfId="0" applyFont="1" applyFill="1" applyBorder="1" applyAlignment="1">
      <alignment horizontal="center" vertical="center"/>
    </xf>
    <xf numFmtId="38" fontId="14" fillId="5" borderId="6" xfId="1" applyFont="1" applyFill="1" applyBorder="1" applyAlignment="1" applyProtection="1">
      <alignment horizontal="center" vertical="center"/>
    </xf>
    <xf numFmtId="38" fontId="11" fillId="5" borderId="68" xfId="1" applyFont="1" applyFill="1" applyBorder="1" applyAlignment="1" applyProtection="1">
      <alignment horizontal="right" vertical="center"/>
    </xf>
    <xf numFmtId="0" fontId="14" fillId="0" borderId="2" xfId="0" applyFont="1" applyBorder="1" applyAlignment="1">
      <alignment horizontal="left" vertical="center"/>
    </xf>
    <xf numFmtId="0" fontId="14" fillId="0" borderId="6" xfId="0" applyFont="1" applyBorder="1" applyAlignment="1">
      <alignment horizontal="left" vertical="center"/>
    </xf>
    <xf numFmtId="0" fontId="14" fillId="0" borderId="44" xfId="0" applyFont="1" applyBorder="1" applyAlignment="1">
      <alignment horizontal="left" vertical="center"/>
    </xf>
    <xf numFmtId="38" fontId="11" fillId="5" borderId="28" xfId="1" applyFont="1" applyFill="1" applyBorder="1" applyAlignment="1" applyProtection="1">
      <alignment horizontal="right" vertical="center"/>
    </xf>
    <xf numFmtId="38" fontId="11" fillId="5" borderId="29" xfId="1" applyFont="1" applyFill="1" applyBorder="1" applyAlignment="1" applyProtection="1">
      <alignment horizontal="right" vertical="center"/>
    </xf>
    <xf numFmtId="38" fontId="11" fillId="5" borderId="27" xfId="1" applyFont="1" applyFill="1" applyBorder="1" applyAlignment="1" applyProtection="1">
      <alignment horizontal="right" vertical="center"/>
    </xf>
    <xf numFmtId="38" fontId="11" fillId="5" borderId="69" xfId="1" applyFont="1" applyFill="1" applyBorder="1" applyAlignment="1" applyProtection="1">
      <alignment horizontal="right" vertical="center"/>
    </xf>
    <xf numFmtId="0" fontId="14" fillId="5" borderId="65" xfId="0" applyFont="1" applyFill="1" applyBorder="1" applyAlignment="1">
      <alignment horizontal="left" vertical="center"/>
    </xf>
    <xf numFmtId="0" fontId="14" fillId="5" borderId="21" xfId="0" applyFont="1" applyFill="1" applyBorder="1" applyAlignment="1">
      <alignment horizontal="left" vertical="center"/>
    </xf>
    <xf numFmtId="0" fontId="14" fillId="5" borderId="41" xfId="0" applyFont="1" applyFill="1" applyBorder="1" applyAlignment="1">
      <alignment horizontal="left" vertical="center"/>
    </xf>
    <xf numFmtId="38" fontId="14" fillId="5" borderId="53" xfId="1" applyFont="1" applyFill="1" applyBorder="1" applyAlignment="1" applyProtection="1">
      <alignment horizontal="center" vertical="center"/>
    </xf>
    <xf numFmtId="38" fontId="14" fillId="5" borderId="54" xfId="1" applyFont="1" applyFill="1" applyBorder="1" applyAlignment="1" applyProtection="1">
      <alignment horizontal="center" vertical="center"/>
    </xf>
    <xf numFmtId="38" fontId="14" fillId="5" borderId="55" xfId="1" applyFont="1" applyFill="1" applyBorder="1" applyAlignment="1" applyProtection="1">
      <alignment horizontal="center" vertical="center"/>
    </xf>
    <xf numFmtId="0" fontId="14" fillId="5" borderId="2" xfId="0" applyFont="1" applyFill="1" applyBorder="1" applyAlignment="1">
      <alignment horizontal="left" vertical="center" wrapText="1"/>
    </xf>
    <xf numFmtId="0" fontId="14" fillId="5" borderId="6" xfId="0" applyFont="1" applyFill="1" applyBorder="1" applyAlignment="1">
      <alignment horizontal="left" vertical="center" wrapText="1"/>
    </xf>
    <xf numFmtId="0" fontId="14" fillId="5" borderId="44" xfId="0" applyFont="1" applyFill="1" applyBorder="1" applyAlignment="1">
      <alignment horizontal="left" vertical="center" wrapText="1"/>
    </xf>
    <xf numFmtId="182" fontId="16" fillId="5" borderId="6" xfId="1" applyNumberFormat="1" applyFont="1" applyFill="1" applyBorder="1" applyAlignment="1" applyProtection="1">
      <alignment horizontal="center" vertical="center"/>
    </xf>
    <xf numFmtId="182" fontId="16" fillId="5" borderId="7" xfId="1" applyNumberFormat="1" applyFont="1" applyFill="1" applyBorder="1" applyAlignment="1" applyProtection="1">
      <alignment horizontal="center" vertical="center"/>
    </xf>
    <xf numFmtId="38" fontId="14" fillId="0" borderId="6" xfId="1" applyFont="1" applyBorder="1" applyAlignment="1" applyProtection="1">
      <alignment horizontal="center" vertical="center"/>
    </xf>
    <xf numFmtId="0" fontId="14" fillId="5" borderId="2" xfId="0" applyFont="1" applyFill="1" applyBorder="1" applyAlignment="1">
      <alignment horizontal="left" vertical="center"/>
    </xf>
    <xf numFmtId="0" fontId="14" fillId="5" borderId="6" xfId="0" applyFont="1" applyFill="1" applyBorder="1" applyAlignment="1">
      <alignment horizontal="left" vertical="center"/>
    </xf>
    <xf numFmtId="0" fontId="14" fillId="5" borderId="44" xfId="0" applyFont="1" applyFill="1" applyBorder="1" applyAlignment="1">
      <alignment horizontal="left" vertical="center"/>
    </xf>
    <xf numFmtId="0" fontId="14" fillId="5" borderId="8" xfId="0" applyFont="1" applyFill="1" applyBorder="1" applyAlignment="1">
      <alignment horizontal="left" vertical="center" shrinkToFit="1"/>
    </xf>
    <xf numFmtId="0" fontId="14" fillId="5" borderId="7" xfId="0" applyFont="1" applyFill="1" applyBorder="1" applyAlignment="1">
      <alignment horizontal="left" vertical="center" shrinkToFit="1"/>
    </xf>
    <xf numFmtId="0" fontId="14" fillId="5" borderId="91" xfId="0" applyFont="1" applyFill="1" applyBorder="1" applyAlignment="1">
      <alignment horizontal="left" vertical="center" shrinkToFit="1"/>
    </xf>
    <xf numFmtId="0" fontId="14" fillId="5" borderId="10" xfId="0" applyFont="1" applyFill="1" applyBorder="1" applyAlignment="1">
      <alignment horizontal="left" vertical="center" shrinkToFit="1"/>
    </xf>
    <xf numFmtId="0" fontId="14" fillId="5" borderId="12" xfId="0" applyFont="1" applyFill="1" applyBorder="1" applyAlignment="1">
      <alignment horizontal="left" vertical="center" shrinkToFit="1"/>
    </xf>
    <xf numFmtId="0" fontId="14" fillId="5" borderId="92" xfId="0" applyFont="1" applyFill="1" applyBorder="1" applyAlignment="1">
      <alignment horizontal="left" vertical="center" shrinkToFit="1"/>
    </xf>
    <xf numFmtId="38" fontId="14" fillId="5" borderId="83" xfId="1" applyFont="1" applyFill="1" applyBorder="1" applyAlignment="1" applyProtection="1">
      <alignment horizontal="center" vertical="center"/>
    </xf>
    <xf numFmtId="38" fontId="14" fillId="5" borderId="62" xfId="1" applyFont="1" applyFill="1" applyBorder="1" applyAlignment="1" applyProtection="1">
      <alignment horizontal="center" vertical="center"/>
    </xf>
    <xf numFmtId="38" fontId="14" fillId="5" borderId="64" xfId="1" applyFont="1" applyFill="1" applyBorder="1" applyAlignment="1" applyProtection="1">
      <alignment horizontal="center" vertical="center"/>
    </xf>
    <xf numFmtId="38" fontId="14" fillId="5" borderId="90" xfId="1" applyFont="1" applyFill="1" applyBorder="1" applyAlignment="1" applyProtection="1">
      <alignment horizontal="center" vertical="center"/>
    </xf>
    <xf numFmtId="38" fontId="14" fillId="5" borderId="77" xfId="1" applyFont="1" applyFill="1" applyBorder="1" applyAlignment="1" applyProtection="1">
      <alignment horizontal="center" vertical="center"/>
    </xf>
    <xf numFmtId="38" fontId="14" fillId="5" borderId="89" xfId="1" applyFont="1" applyFill="1" applyBorder="1" applyAlignment="1" applyProtection="1">
      <alignment horizontal="center" vertical="center"/>
    </xf>
    <xf numFmtId="0" fontId="11" fillId="0" borderId="4" xfId="0" applyFont="1" applyBorder="1" applyAlignment="1">
      <alignment horizontal="center" vertical="center" textRotation="255" wrapText="1"/>
    </xf>
    <xf numFmtId="0" fontId="11" fillId="0" borderId="5" xfId="0" applyFont="1" applyBorder="1" applyAlignment="1">
      <alignment horizontal="center" vertical="center" textRotation="255"/>
    </xf>
    <xf numFmtId="0" fontId="11" fillId="0" borderId="22"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0" fontId="11" fillId="3" borderId="25" xfId="0" applyFont="1" applyFill="1" applyBorder="1" applyAlignment="1" applyProtection="1">
      <alignment horizontal="center" vertical="center"/>
      <protection locked="0"/>
    </xf>
    <xf numFmtId="0" fontId="12" fillId="0" borderId="0" xfId="0" applyFont="1" applyAlignment="1">
      <alignment horizontal="left"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0" borderId="41" xfId="0" applyFont="1" applyBorder="1" applyAlignment="1">
      <alignment horizontal="center" vertical="center"/>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14" fillId="0" borderId="42" xfId="0" applyFont="1" applyBorder="1" applyAlignment="1">
      <alignment horizontal="center" vertical="center"/>
    </xf>
    <xf numFmtId="0" fontId="14" fillId="0" borderId="40" xfId="0" applyFont="1" applyBorder="1" applyAlignment="1">
      <alignment horizontal="center" vertical="center"/>
    </xf>
    <xf numFmtId="0" fontId="14" fillId="0" borderId="22" xfId="0" applyFont="1" applyBorder="1" applyAlignment="1">
      <alignment horizontal="center" vertical="center"/>
    </xf>
    <xf numFmtId="0" fontId="14" fillId="0" borderId="49" xfId="0" applyFont="1" applyBorder="1" applyAlignment="1">
      <alignment horizontal="center" vertical="center"/>
    </xf>
    <xf numFmtId="0" fontId="12" fillId="0" borderId="0" xfId="0" applyFont="1" applyAlignment="1">
      <alignment vertical="center"/>
    </xf>
    <xf numFmtId="0" fontId="11" fillId="4" borderId="49" xfId="0" applyFont="1" applyFill="1" applyBorder="1" applyAlignment="1">
      <alignment horizontal="center" vertical="center"/>
    </xf>
    <xf numFmtId="0" fontId="11" fillId="4" borderId="54" xfId="0" applyFont="1" applyFill="1" applyBorder="1" applyAlignment="1">
      <alignment horizontal="center" vertical="center"/>
    </xf>
    <xf numFmtId="0" fontId="11" fillId="4" borderId="55"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6" xfId="0" applyFont="1" applyFill="1" applyBorder="1" applyAlignment="1">
      <alignment horizontal="center" vertical="center"/>
    </xf>
    <xf numFmtId="0" fontId="11" fillId="4" borderId="44" xfId="0" applyFont="1" applyFill="1" applyBorder="1" applyAlignment="1">
      <alignment horizontal="center" vertical="center"/>
    </xf>
    <xf numFmtId="0" fontId="11" fillId="4" borderId="31" xfId="0" applyFont="1" applyFill="1" applyBorder="1" applyAlignment="1">
      <alignment horizontal="center" vertical="center"/>
    </xf>
    <xf numFmtId="0" fontId="11" fillId="4" borderId="32" xfId="0" applyFont="1" applyFill="1" applyBorder="1" applyAlignment="1">
      <alignment horizontal="center" vertical="center"/>
    </xf>
    <xf numFmtId="0" fontId="11" fillId="4" borderId="46" xfId="0" applyFont="1" applyFill="1" applyBorder="1" applyAlignment="1">
      <alignment horizontal="center" vertical="center"/>
    </xf>
    <xf numFmtId="0" fontId="11" fillId="0" borderId="24" xfId="0" applyFont="1" applyBorder="1" applyAlignment="1">
      <alignment horizontal="left" vertical="center"/>
    </xf>
    <xf numFmtId="0" fontId="11" fillId="0" borderId="12" xfId="0" applyFont="1" applyBorder="1" applyAlignment="1">
      <alignment horizontal="left" vertical="center"/>
    </xf>
    <xf numFmtId="0" fontId="11" fillId="0" borderId="11" xfId="0" applyFont="1" applyBorder="1" applyAlignment="1">
      <alignment horizontal="left" vertical="center"/>
    </xf>
    <xf numFmtId="0" fontId="11" fillId="0" borderId="10" xfId="0" applyFont="1" applyBorder="1" applyAlignment="1">
      <alignment horizontal="center" vertical="center" shrinkToFit="1"/>
    </xf>
    <xf numFmtId="0" fontId="11" fillId="0" borderId="12" xfId="0" applyFont="1" applyBorder="1" applyAlignment="1">
      <alignment horizontal="center" vertical="center" shrinkToFit="1"/>
    </xf>
    <xf numFmtId="0" fontId="11" fillId="0" borderId="80" xfId="0" applyFont="1" applyBorder="1" applyAlignment="1">
      <alignment vertical="center"/>
    </xf>
    <xf numFmtId="0" fontId="11" fillId="0" borderId="9" xfId="0" applyFont="1" applyBorder="1" applyAlignment="1">
      <alignment vertical="center"/>
    </xf>
    <xf numFmtId="0" fontId="11" fillId="3" borderId="8" xfId="0" applyFont="1" applyFill="1" applyBorder="1" applyAlignment="1" applyProtection="1">
      <alignment horizontal="center" vertical="center"/>
      <protection locked="0"/>
    </xf>
    <xf numFmtId="0" fontId="11" fillId="3" borderId="7" xfId="0" applyFont="1" applyFill="1" applyBorder="1" applyAlignment="1" applyProtection="1">
      <alignment horizontal="center" vertical="center"/>
      <protection locked="0"/>
    </xf>
    <xf numFmtId="0" fontId="11" fillId="3" borderId="45" xfId="0" applyFont="1" applyFill="1" applyBorder="1" applyAlignment="1" applyProtection="1">
      <alignment horizontal="center" vertical="center"/>
      <protection locked="0"/>
    </xf>
    <xf numFmtId="0" fontId="11" fillId="5" borderId="26" xfId="0" applyFont="1" applyFill="1" applyBorder="1" applyAlignment="1">
      <alignment horizontal="left" vertical="center"/>
    </xf>
    <xf numFmtId="0" fontId="11" fillId="5" borderId="6" xfId="0" applyFont="1" applyFill="1" applyBorder="1" applyAlignment="1">
      <alignment horizontal="left" vertical="center"/>
    </xf>
    <xf numFmtId="0" fontId="11" fillId="5" borderId="3" xfId="0" applyFont="1" applyFill="1" applyBorder="1" applyAlignment="1">
      <alignment horizontal="left" vertical="center"/>
    </xf>
    <xf numFmtId="0" fontId="11" fillId="5" borderId="2" xfId="0" applyFont="1" applyFill="1" applyBorder="1" applyAlignment="1" applyProtection="1">
      <alignment horizontal="center" vertical="center"/>
      <protection locked="0"/>
    </xf>
    <xf numFmtId="0" fontId="11" fillId="5" borderId="6" xfId="0" applyFont="1" applyFill="1" applyBorder="1" applyAlignment="1" applyProtection="1">
      <alignment horizontal="center" vertical="center"/>
      <protection locked="0"/>
    </xf>
    <xf numFmtId="0" fontId="11" fillId="5" borderId="26" xfId="0" applyFont="1" applyFill="1" applyBorder="1" applyAlignment="1">
      <alignment vertical="center" shrinkToFit="1"/>
    </xf>
    <xf numFmtId="0" fontId="11" fillId="5" borderId="3" xfId="0" applyFont="1" applyFill="1" applyBorder="1" applyAlignment="1">
      <alignment vertical="center" shrinkToFit="1"/>
    </xf>
    <xf numFmtId="0" fontId="11" fillId="5" borderId="44" xfId="0" applyFont="1" applyFill="1" applyBorder="1" applyAlignment="1" applyProtection="1">
      <alignment horizontal="center" vertical="center"/>
      <protection locked="0"/>
    </xf>
    <xf numFmtId="0" fontId="11" fillId="5" borderId="80" xfId="0" applyFont="1" applyFill="1" applyBorder="1" applyAlignment="1">
      <alignment horizontal="left" vertical="center"/>
    </xf>
    <xf numFmtId="0" fontId="11" fillId="5" borderId="7" xfId="0" applyFont="1" applyFill="1" applyBorder="1" applyAlignment="1">
      <alignment horizontal="left" vertical="center"/>
    </xf>
    <xf numFmtId="0" fontId="11" fillId="5" borderId="9" xfId="0" applyFont="1" applyFill="1" applyBorder="1" applyAlignment="1">
      <alignment horizontal="left" vertical="center"/>
    </xf>
    <xf numFmtId="0" fontId="11" fillId="5" borderId="8" xfId="0" applyFont="1" applyFill="1" applyBorder="1" applyAlignment="1" applyProtection="1">
      <alignment horizontal="center" vertical="center"/>
      <protection locked="0"/>
    </xf>
    <xf numFmtId="0" fontId="11" fillId="5" borderId="7" xfId="0" applyFont="1" applyFill="1" applyBorder="1" applyAlignment="1" applyProtection="1">
      <alignment horizontal="center" vertical="center"/>
      <protection locked="0"/>
    </xf>
    <xf numFmtId="0" fontId="11" fillId="5" borderId="80" xfId="0" applyFont="1" applyFill="1" applyBorder="1" applyAlignment="1">
      <alignment vertical="center"/>
    </xf>
    <xf numFmtId="0" fontId="11" fillId="5" borderId="9" xfId="0" applyFont="1" applyFill="1" applyBorder="1" applyAlignment="1">
      <alignment vertical="center"/>
    </xf>
    <xf numFmtId="0" fontId="6" fillId="0" borderId="1" xfId="0" applyFont="1" applyBorder="1" applyAlignment="1">
      <alignment horizontal="center" vertical="center"/>
    </xf>
    <xf numFmtId="38" fontId="6" fillId="0" borderId="2" xfId="1" applyFont="1" applyBorder="1" applyAlignment="1" applyProtection="1">
      <alignment horizontal="center" vertical="center"/>
    </xf>
    <xf numFmtId="38" fontId="6" fillId="0" borderId="3" xfId="1" applyFont="1" applyBorder="1" applyAlignment="1" applyProtection="1">
      <alignment horizontal="center" vertical="center"/>
    </xf>
    <xf numFmtId="38" fontId="11" fillId="2" borderId="2" xfId="1" applyFont="1" applyFill="1" applyBorder="1" applyAlignment="1" applyProtection="1">
      <alignment horizontal="center" vertical="center"/>
    </xf>
    <xf numFmtId="38" fontId="11" fillId="2" borderId="3" xfId="1" applyFont="1" applyFill="1" applyBorder="1" applyAlignment="1" applyProtection="1">
      <alignment horizontal="center" vertical="center"/>
    </xf>
    <xf numFmtId="3" fontId="11" fillId="0" borderId="2" xfId="0" applyNumberFormat="1" applyFont="1" applyBorder="1" applyAlignment="1">
      <alignment horizontal="center" vertical="center"/>
    </xf>
    <xf numFmtId="3" fontId="11" fillId="0" borderId="3" xfId="0" applyNumberFormat="1" applyFont="1" applyBorder="1" applyAlignment="1">
      <alignment horizontal="center" vertical="center"/>
    </xf>
    <xf numFmtId="0" fontId="15" fillId="0" borderId="47" xfId="0" applyFont="1" applyBorder="1" applyAlignment="1">
      <alignment horizontal="center" vertical="center"/>
    </xf>
    <xf numFmtId="0" fontId="15" fillId="0" borderId="0" xfId="0" applyFont="1" applyAlignment="1">
      <alignment horizontal="center" vertical="center"/>
    </xf>
    <xf numFmtId="0" fontId="15" fillId="0" borderId="48" xfId="0" applyFont="1" applyBorder="1" applyAlignment="1">
      <alignment horizontal="center" vertical="center"/>
    </xf>
    <xf numFmtId="0" fontId="15" fillId="0" borderId="37" xfId="0" applyFont="1" applyBorder="1" applyAlignment="1">
      <alignment horizontal="center" vertical="center"/>
    </xf>
    <xf numFmtId="0" fontId="15" fillId="0" borderId="38" xfId="0" applyFont="1" applyBorder="1" applyAlignment="1">
      <alignment horizontal="center" vertical="center"/>
    </xf>
    <xf numFmtId="0" fontId="15" fillId="0" borderId="42" xfId="0" applyFont="1" applyBorder="1" applyAlignment="1">
      <alignment horizontal="center" vertical="center"/>
    </xf>
    <xf numFmtId="176" fontId="15" fillId="0" borderId="24" xfId="0" applyNumberFormat="1" applyFont="1" applyBorder="1" applyAlignment="1">
      <alignment horizontal="right" vertical="center"/>
    </xf>
    <xf numFmtId="176" fontId="15" fillId="0" borderId="12" xfId="0" applyNumberFormat="1" applyFont="1" applyBorder="1" applyAlignment="1">
      <alignment horizontal="right" vertical="center"/>
    </xf>
    <xf numFmtId="176" fontId="15" fillId="0" borderId="43" xfId="0" applyNumberFormat="1" applyFont="1" applyBorder="1" applyAlignment="1">
      <alignment horizontal="right" vertical="center"/>
    </xf>
    <xf numFmtId="176" fontId="15" fillId="2" borderId="56" xfId="0" applyNumberFormat="1" applyFont="1" applyFill="1" applyBorder="1" applyAlignment="1">
      <alignment horizontal="right" vertical="center"/>
    </xf>
    <xf numFmtId="176" fontId="15" fillId="2" borderId="32" xfId="0" applyNumberFormat="1" applyFont="1" applyFill="1" applyBorder="1" applyAlignment="1">
      <alignment horizontal="right" vertical="center"/>
    </xf>
    <xf numFmtId="176" fontId="15" fillId="2" borderId="33" xfId="0" applyNumberFormat="1" applyFont="1" applyFill="1" applyBorder="1" applyAlignment="1">
      <alignment horizontal="right" vertical="center"/>
    </xf>
    <xf numFmtId="0" fontId="11" fillId="0" borderId="47" xfId="0" applyFont="1" applyBorder="1" applyAlignment="1">
      <alignment horizontal="center" vertical="center"/>
    </xf>
    <xf numFmtId="0" fontId="11" fillId="0" borderId="0" xfId="0" applyFont="1" applyAlignment="1">
      <alignment horizontal="center" vertical="center"/>
    </xf>
    <xf numFmtId="0" fontId="11" fillId="0" borderId="56" xfId="0" applyFont="1" applyBorder="1" applyAlignment="1">
      <alignment vertical="center" shrinkToFit="1"/>
    </xf>
    <xf numFmtId="0" fontId="11" fillId="0" borderId="33" xfId="0" applyFont="1" applyBorder="1" applyAlignment="1">
      <alignment vertical="center" shrinkToFit="1"/>
    </xf>
    <xf numFmtId="0" fontId="11" fillId="3" borderId="31" xfId="0" applyFont="1" applyFill="1" applyBorder="1" applyAlignment="1" applyProtection="1">
      <alignment horizontal="center" vertical="center"/>
      <protection locked="0"/>
    </xf>
    <xf numFmtId="0" fontId="11" fillId="3" borderId="32" xfId="0" applyFont="1" applyFill="1" applyBorder="1" applyAlignment="1" applyProtection="1">
      <alignment horizontal="center" vertical="center"/>
      <protection locked="0"/>
    </xf>
    <xf numFmtId="0" fontId="11" fillId="3" borderId="46" xfId="0" applyFont="1" applyFill="1" applyBorder="1" applyAlignment="1" applyProtection="1">
      <alignment horizontal="center" vertical="center"/>
      <protection locked="0"/>
    </xf>
    <xf numFmtId="38" fontId="14" fillId="0" borderId="26" xfId="1" applyFont="1" applyFill="1" applyBorder="1" applyAlignment="1" applyProtection="1">
      <alignment horizontal="center" vertical="center"/>
    </xf>
    <xf numFmtId="38" fontId="14" fillId="0" borderId="3" xfId="1" applyFont="1" applyFill="1" applyBorder="1" applyAlignment="1" applyProtection="1">
      <alignment horizontal="center" vertical="center"/>
    </xf>
    <xf numFmtId="38" fontId="14" fillId="0" borderId="1" xfId="1" applyFont="1" applyFill="1" applyBorder="1" applyAlignment="1" applyProtection="1">
      <alignment horizontal="center" vertical="center"/>
    </xf>
    <xf numFmtId="38" fontId="14" fillId="0" borderId="2" xfId="1" applyFont="1" applyFill="1" applyBorder="1" applyAlignment="1" applyProtection="1">
      <alignment horizontal="center" vertical="center"/>
    </xf>
    <xf numFmtId="38" fontId="14" fillId="2" borderId="26" xfId="1" applyFont="1" applyFill="1" applyBorder="1" applyAlignment="1" applyProtection="1">
      <alignment horizontal="center" vertical="center"/>
    </xf>
    <xf numFmtId="38" fontId="14" fillId="2" borderId="3" xfId="1" applyFont="1" applyFill="1" applyBorder="1" applyAlignment="1" applyProtection="1">
      <alignment horizontal="center" vertical="center"/>
    </xf>
    <xf numFmtId="38" fontId="14" fillId="2" borderId="1" xfId="1" applyFont="1" applyFill="1" applyBorder="1" applyAlignment="1" applyProtection="1">
      <alignment horizontal="center" vertical="center"/>
    </xf>
    <xf numFmtId="38" fontId="14" fillId="2" borderId="2" xfId="1" applyFont="1" applyFill="1" applyBorder="1" applyAlignment="1" applyProtection="1">
      <alignment horizontal="center" vertical="center"/>
    </xf>
    <xf numFmtId="0" fontId="14" fillId="0" borderId="24" xfId="0" applyFont="1" applyBorder="1" applyAlignment="1">
      <alignment horizontal="left" vertical="center" wrapText="1"/>
    </xf>
    <xf numFmtId="0" fontId="14" fillId="0" borderId="12" xfId="0" applyFont="1" applyBorder="1" applyAlignment="1">
      <alignment horizontal="left" vertical="center" wrapText="1"/>
    </xf>
    <xf numFmtId="0" fontId="14" fillId="0" borderId="43" xfId="0" applyFont="1" applyBorder="1" applyAlignment="1">
      <alignment horizontal="left" vertical="center" wrapText="1"/>
    </xf>
    <xf numFmtId="0" fontId="14" fillId="0" borderId="69" xfId="0" applyFont="1" applyBorder="1" applyAlignment="1">
      <alignment horizontal="center" vertical="center" textRotation="255" wrapText="1"/>
    </xf>
    <xf numFmtId="0" fontId="14" fillId="0" borderId="28" xfId="0" applyFont="1" applyBorder="1" applyAlignment="1">
      <alignment horizontal="center" vertical="center" textRotation="255" wrapText="1"/>
    </xf>
    <xf numFmtId="0" fontId="14" fillId="0" borderId="30" xfId="0" applyFont="1" applyBorder="1" applyAlignment="1">
      <alignment horizontal="center" vertical="center" textRotation="255" wrapText="1"/>
    </xf>
    <xf numFmtId="38" fontId="14" fillId="0" borderId="26" xfId="1" applyFont="1" applyBorder="1" applyAlignment="1" applyProtection="1">
      <alignment horizontal="center" vertical="center"/>
    </xf>
    <xf numFmtId="38" fontId="14" fillId="0" borderId="56" xfId="1" applyFont="1" applyBorder="1" applyAlignment="1" applyProtection="1">
      <alignment horizontal="center" vertical="center"/>
    </xf>
    <xf numFmtId="38" fontId="14" fillId="0" borderId="32" xfId="1" applyFont="1" applyBorder="1" applyAlignment="1" applyProtection="1">
      <alignment horizontal="center" vertical="center"/>
    </xf>
    <xf numFmtId="0" fontId="14" fillId="0" borderId="49" xfId="0" applyFont="1" applyBorder="1" applyAlignment="1">
      <alignment horizontal="left" vertical="center"/>
    </xf>
    <xf numFmtId="0" fontId="14" fillId="0" borderId="54" xfId="0" applyFont="1" applyBorder="1" applyAlignment="1">
      <alignment horizontal="left" vertical="center"/>
    </xf>
    <xf numFmtId="0" fontId="14" fillId="0" borderId="55" xfId="0" applyFont="1" applyBorder="1" applyAlignment="1">
      <alignment horizontal="left" vertical="center"/>
    </xf>
    <xf numFmtId="38" fontId="14" fillId="0" borderId="53" xfId="1" applyFont="1" applyBorder="1" applyAlignment="1" applyProtection="1">
      <alignment horizontal="center" vertical="center"/>
    </xf>
    <xf numFmtId="38" fontId="14" fillId="0" borderId="54" xfId="1" applyFont="1" applyBorder="1" applyAlignment="1" applyProtection="1">
      <alignment horizontal="center" vertical="center"/>
    </xf>
    <xf numFmtId="38" fontId="14" fillId="0" borderId="55" xfId="1" applyFont="1" applyBorder="1" applyAlignment="1" applyProtection="1">
      <alignment horizontal="center" vertical="center"/>
    </xf>
    <xf numFmtId="38" fontId="14" fillId="0" borderId="7" xfId="1" applyFont="1" applyBorder="1" applyAlignment="1" applyProtection="1">
      <alignment horizontal="center" vertical="center"/>
    </xf>
    <xf numFmtId="38" fontId="14" fillId="4" borderId="2" xfId="1" applyFont="1" applyFill="1" applyBorder="1" applyAlignment="1" applyProtection="1">
      <alignment horizontal="center" vertical="center"/>
    </xf>
    <xf numFmtId="176" fontId="15" fillId="0" borderId="0" xfId="0" applyNumberFormat="1" applyFont="1" applyAlignment="1">
      <alignment horizontal="right" vertical="center"/>
    </xf>
    <xf numFmtId="0" fontId="14" fillId="0" borderId="31" xfId="0" applyFont="1" applyBorder="1" applyAlignment="1">
      <alignment horizontal="left" vertical="center" shrinkToFit="1"/>
    </xf>
    <xf numFmtId="0" fontId="14" fillId="0" borderId="32" xfId="0" applyFont="1" applyBorder="1" applyAlignment="1">
      <alignment horizontal="left" vertical="center" shrinkToFit="1"/>
    </xf>
    <xf numFmtId="0" fontId="14" fillId="0" borderId="46" xfId="0" applyFont="1" applyBorder="1" applyAlignment="1">
      <alignment horizontal="left" vertical="center" shrinkToFit="1"/>
    </xf>
    <xf numFmtId="38" fontId="14" fillId="2" borderId="6" xfId="1" applyFont="1" applyFill="1" applyBorder="1" applyAlignment="1" applyProtection="1">
      <alignment horizontal="center" vertical="center"/>
    </xf>
    <xf numFmtId="38" fontId="14" fillId="2" borderId="44" xfId="1" applyFont="1" applyFill="1" applyBorder="1" applyAlignment="1" applyProtection="1">
      <alignment horizontal="center" vertical="center"/>
    </xf>
    <xf numFmtId="38" fontId="11" fillId="0" borderId="27" xfId="1" applyFont="1" applyBorder="1" applyAlignment="1" applyProtection="1">
      <alignment horizontal="right" vertical="center"/>
    </xf>
    <xf numFmtId="38" fontId="11" fillId="0" borderId="29" xfId="1" applyFont="1" applyBorder="1" applyAlignment="1" applyProtection="1">
      <alignment horizontal="right" vertical="center"/>
    </xf>
    <xf numFmtId="38" fontId="11" fillId="0" borderId="68" xfId="1" applyFont="1" applyBorder="1" applyAlignment="1" applyProtection="1">
      <alignment horizontal="right" vertical="center"/>
    </xf>
    <xf numFmtId="38" fontId="11" fillId="0" borderId="36" xfId="1" applyFont="1" applyBorder="1" applyAlignment="1" applyProtection="1">
      <alignment horizontal="right" vertical="center"/>
    </xf>
    <xf numFmtId="0" fontId="6" fillId="0" borderId="15" xfId="0" applyFont="1" applyBorder="1" applyAlignment="1">
      <alignment horizontal="center" vertical="center"/>
    </xf>
    <xf numFmtId="0" fontId="6" fillId="0" borderId="0" xfId="0" applyFont="1" applyAlignment="1">
      <alignment horizontal="center" vertical="center"/>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11"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49" fontId="11" fillId="2" borderId="1" xfId="0" applyNumberFormat="1" applyFont="1" applyFill="1" applyBorder="1" applyAlignment="1">
      <alignment horizontal="center" vertical="center" wrapText="1"/>
    </xf>
    <xf numFmtId="49" fontId="11" fillId="2"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2"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4" fillId="2" borderId="44" xfId="0" applyFont="1" applyFill="1" applyBorder="1" applyAlignment="1">
      <alignment horizontal="left" vertical="center"/>
    </xf>
    <xf numFmtId="0" fontId="14" fillId="2" borderId="2" xfId="0" applyFont="1" applyFill="1" applyBorder="1" applyAlignment="1">
      <alignment horizontal="center" vertical="center"/>
    </xf>
    <xf numFmtId="0" fontId="14" fillId="2" borderId="6" xfId="0" applyFont="1" applyFill="1" applyBorder="1" applyAlignment="1">
      <alignment horizontal="center" vertical="center"/>
    </xf>
    <xf numFmtId="0" fontId="11" fillId="0" borderId="51" xfId="0" applyFont="1" applyBorder="1" applyAlignment="1">
      <alignment horizontal="left" vertical="center"/>
    </xf>
    <xf numFmtId="0" fontId="11" fillId="0" borderId="34" xfId="0" applyFont="1" applyBorder="1" applyAlignment="1">
      <alignment horizontal="left" vertical="center"/>
    </xf>
    <xf numFmtId="0" fontId="11" fillId="0" borderId="53" xfId="0" applyFont="1" applyBorder="1" applyAlignment="1">
      <alignment vertical="center"/>
    </xf>
    <xf numFmtId="0" fontId="11" fillId="0" borderId="40" xfId="0" applyFont="1" applyBorder="1" applyAlignment="1">
      <alignment vertical="center"/>
    </xf>
    <xf numFmtId="0" fontId="11" fillId="3" borderId="49" xfId="0" applyFont="1" applyFill="1" applyBorder="1" applyAlignment="1" applyProtection="1">
      <alignment horizontal="center" vertical="center"/>
      <protection locked="0"/>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11" fillId="0" borderId="8" xfId="0" applyFont="1" applyBorder="1" applyAlignment="1">
      <alignment horizontal="center" vertical="center"/>
    </xf>
    <xf numFmtId="0" fontId="11" fillId="0" borderId="7" xfId="0" applyFont="1" applyBorder="1" applyAlignment="1">
      <alignment horizontal="center" vertical="center"/>
    </xf>
    <xf numFmtId="0" fontId="11" fillId="0" borderId="45" xfId="0" applyFont="1" applyBorder="1" applyAlignment="1">
      <alignment horizontal="center" vertical="center"/>
    </xf>
    <xf numFmtId="0" fontId="11" fillId="0" borderId="21" xfId="0" applyFont="1" applyBorder="1" applyAlignment="1">
      <alignment horizontal="center" vertical="center"/>
    </xf>
    <xf numFmtId="49" fontId="9" fillId="0" borderId="0" xfId="0" applyNumberFormat="1" applyFont="1" applyAlignment="1">
      <alignment horizontal="right"/>
    </xf>
    <xf numFmtId="0" fontId="25" fillId="0" borderId="38" xfId="0" applyFont="1" applyBorder="1" applyAlignment="1">
      <alignment horizontal="center" vertical="center"/>
    </xf>
    <xf numFmtId="0" fontId="29" fillId="0" borderId="69" xfId="0" applyFont="1" applyBorder="1" applyAlignment="1">
      <alignment horizontal="center" vertical="center" textRotation="255" shrinkToFit="1"/>
    </xf>
    <xf numFmtId="0" fontId="29" fillId="0" borderId="28" xfId="0" applyFont="1" applyBorder="1" applyAlignment="1">
      <alignment horizontal="center" vertical="center" textRotation="255" shrinkToFit="1"/>
    </xf>
    <xf numFmtId="0" fontId="29" fillId="0" borderId="30" xfId="0" applyFont="1" applyBorder="1" applyAlignment="1">
      <alignment horizontal="center" vertical="center" textRotation="255" shrinkToFit="1"/>
    </xf>
    <xf numFmtId="0" fontId="14" fillId="0" borderId="31" xfId="0" applyFont="1" applyBorder="1" applyAlignment="1">
      <alignment horizontal="left" vertical="center"/>
    </xf>
    <xf numFmtId="0" fontId="14" fillId="0" borderId="32" xfId="0" applyFont="1" applyBorder="1" applyAlignment="1">
      <alignment horizontal="left" vertical="center"/>
    </xf>
    <xf numFmtId="0" fontId="14" fillId="0" borderId="46" xfId="0" applyFont="1" applyBorder="1" applyAlignment="1">
      <alignment horizontal="left" vertical="center"/>
    </xf>
    <xf numFmtId="177" fontId="11" fillId="0" borderId="59" xfId="2" applyNumberFormat="1" applyFont="1" applyBorder="1" applyAlignment="1" applyProtection="1">
      <alignment horizontal="center" vertical="center"/>
    </xf>
    <xf numFmtId="177" fontId="11" fillId="0" borderId="38" xfId="2" applyNumberFormat="1" applyFont="1" applyBorder="1" applyAlignment="1" applyProtection="1">
      <alignment horizontal="center" vertical="center"/>
    </xf>
    <xf numFmtId="177" fontId="11" fillId="0" borderId="42" xfId="2" applyNumberFormat="1" applyFont="1" applyBorder="1" applyAlignment="1" applyProtection="1">
      <alignment horizontal="center" vertical="center"/>
    </xf>
    <xf numFmtId="0" fontId="11" fillId="0" borderId="31" xfId="0" applyFont="1" applyBorder="1" applyAlignment="1">
      <alignment horizontal="left" vertical="center"/>
    </xf>
    <xf numFmtId="0" fontId="11" fillId="0" borderId="32" xfId="0" applyFont="1" applyBorder="1" applyAlignment="1">
      <alignment horizontal="left" vertical="center"/>
    </xf>
    <xf numFmtId="0" fontId="11" fillId="0" borderId="33" xfId="0" applyFont="1" applyBorder="1" applyAlignment="1">
      <alignment horizontal="left" vertical="center"/>
    </xf>
    <xf numFmtId="0" fontId="11" fillId="5" borderId="45" xfId="0" applyFont="1" applyFill="1" applyBorder="1" applyAlignment="1" applyProtection="1">
      <alignment horizontal="center" vertical="center"/>
      <protection locked="0"/>
    </xf>
    <xf numFmtId="0" fontId="11" fillId="3" borderId="2" xfId="0" applyFont="1" applyFill="1" applyBorder="1" applyAlignment="1" applyProtection="1">
      <alignment horizontal="center" vertical="center"/>
      <protection locked="0"/>
    </xf>
    <xf numFmtId="0" fontId="11" fillId="3" borderId="6" xfId="0" applyFont="1" applyFill="1" applyBorder="1" applyAlignment="1" applyProtection="1">
      <alignment horizontal="center" vertical="center"/>
      <protection locked="0"/>
    </xf>
    <xf numFmtId="0" fontId="11" fillId="3" borderId="44" xfId="0" applyFont="1" applyFill="1" applyBorder="1" applyAlignment="1" applyProtection="1">
      <alignment horizontal="center" vertical="center"/>
      <protection locked="0"/>
    </xf>
    <xf numFmtId="0" fontId="11" fillId="5" borderId="53" xfId="0" applyFont="1" applyFill="1" applyBorder="1" applyAlignment="1">
      <alignment horizontal="left" vertical="center"/>
    </xf>
    <xf numFmtId="0" fontId="11" fillId="5" borderId="54" xfId="0" applyFont="1" applyFill="1" applyBorder="1" applyAlignment="1">
      <alignment horizontal="left" vertical="center"/>
    </xf>
    <xf numFmtId="0" fontId="11" fillId="5" borderId="40" xfId="0" applyFont="1" applyFill="1" applyBorder="1" applyAlignment="1">
      <alignment horizontal="left" vertical="center"/>
    </xf>
    <xf numFmtId="0" fontId="11" fillId="5" borderId="49" xfId="0" applyFont="1" applyFill="1" applyBorder="1" applyAlignment="1" applyProtection="1">
      <alignment horizontal="center" vertical="center"/>
      <protection locked="0"/>
    </xf>
    <xf numFmtId="0" fontId="11" fillId="5" borderId="54" xfId="0" applyFont="1" applyFill="1" applyBorder="1" applyAlignment="1" applyProtection="1">
      <alignment horizontal="center" vertical="center"/>
      <protection locked="0"/>
    </xf>
    <xf numFmtId="0" fontId="11" fillId="5" borderId="53" xfId="0" applyFont="1" applyFill="1" applyBorder="1" applyAlignment="1">
      <alignment vertical="center" shrinkToFit="1"/>
    </xf>
    <xf numFmtId="0" fontId="11" fillId="5" borderId="40" xfId="0" applyFont="1" applyFill="1" applyBorder="1" applyAlignment="1">
      <alignment vertical="center" shrinkToFit="1"/>
    </xf>
    <xf numFmtId="0" fontId="11" fillId="5" borderId="55" xfId="0" applyFont="1" applyFill="1" applyBorder="1" applyAlignment="1" applyProtection="1">
      <alignment horizontal="center" vertical="center"/>
      <protection locked="0"/>
    </xf>
    <xf numFmtId="0" fontId="11" fillId="0" borderId="53" xfId="0" applyFont="1" applyBorder="1" applyAlignment="1">
      <alignment horizontal="left" vertical="center"/>
    </xf>
    <xf numFmtId="0" fontId="11" fillId="0" borderId="54" xfId="0" applyFont="1" applyBorder="1" applyAlignment="1">
      <alignment horizontal="left" vertical="center"/>
    </xf>
    <xf numFmtId="0" fontId="11" fillId="0" borderId="40" xfId="0" applyFont="1" applyBorder="1" applyAlignment="1">
      <alignment horizontal="left" vertical="center"/>
    </xf>
    <xf numFmtId="0" fontId="11" fillId="0" borderId="26"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11" fillId="0" borderId="31" xfId="0" applyFont="1" applyBorder="1" applyAlignment="1">
      <alignment horizontal="center" vertical="center"/>
    </xf>
    <xf numFmtId="0" fontId="11" fillId="0" borderId="32" xfId="0" applyFont="1" applyBorder="1" applyAlignment="1">
      <alignment horizontal="center" vertical="center"/>
    </xf>
    <xf numFmtId="0" fontId="11" fillId="0" borderId="46" xfId="0" applyFont="1" applyBorder="1" applyAlignment="1">
      <alignment horizontal="center" vertical="center"/>
    </xf>
    <xf numFmtId="0" fontId="29" fillId="0" borderId="27" xfId="0" applyFont="1" applyBorder="1" applyAlignment="1">
      <alignment horizontal="center" vertical="center" textRotation="255" shrinkToFit="1"/>
    </xf>
    <xf numFmtId="0" fontId="33" fillId="0" borderId="0" xfId="0" applyFont="1" applyAlignment="1">
      <alignment horizontal="center"/>
    </xf>
    <xf numFmtId="0" fontId="19" fillId="0" borderId="0" xfId="0" applyFont="1" applyAlignment="1">
      <alignment horizontal="left"/>
    </xf>
    <xf numFmtId="0" fontId="11" fillId="0" borderId="28" xfId="0" applyFont="1" applyBorder="1" applyAlignment="1">
      <alignment horizontal="left" vertical="center"/>
    </xf>
    <xf numFmtId="0" fontId="11" fillId="0" borderId="5" xfId="0" applyFont="1" applyBorder="1" applyAlignment="1">
      <alignment horizontal="left" vertical="center"/>
    </xf>
    <xf numFmtId="0" fontId="11" fillId="0" borderId="57" xfId="0" applyFont="1" applyBorder="1" applyAlignment="1">
      <alignment horizontal="left" vertical="center"/>
    </xf>
    <xf numFmtId="0" fontId="11" fillId="0" borderId="66" xfId="0" applyFont="1" applyBorder="1" applyAlignment="1">
      <alignment horizontal="left" vertical="center"/>
    </xf>
    <xf numFmtId="0" fontId="11" fillId="0" borderId="70" xfId="0" applyFont="1" applyBorder="1" applyAlignment="1">
      <alignment horizontal="left" vertical="center"/>
    </xf>
    <xf numFmtId="0" fontId="11" fillId="0" borderId="71" xfId="0" applyFont="1" applyBorder="1" applyAlignment="1">
      <alignment horizontal="left" vertical="center"/>
    </xf>
    <xf numFmtId="0" fontId="11" fillId="0" borderId="72" xfId="0" applyFont="1" applyBorder="1" applyAlignment="1">
      <alignment horizontal="left" vertical="center"/>
    </xf>
    <xf numFmtId="0" fontId="11" fillId="0" borderId="53" xfId="0" applyFont="1" applyBorder="1" applyAlignment="1">
      <alignment horizontal="left" vertical="center" wrapText="1"/>
    </xf>
    <xf numFmtId="0" fontId="12" fillId="0" borderId="12" xfId="0" applyFont="1" applyBorder="1" applyAlignment="1">
      <alignment horizontal="center" vertical="center"/>
    </xf>
    <xf numFmtId="0" fontId="11" fillId="0" borderId="0" xfId="0" applyFont="1" applyAlignment="1">
      <alignment horizontal="right" vertical="center" indent="1"/>
    </xf>
    <xf numFmtId="0" fontId="11" fillId="0" borderId="13" xfId="0" applyFont="1" applyBorder="1" applyAlignment="1">
      <alignment horizontal="right" vertical="center" indent="1"/>
    </xf>
    <xf numFmtId="0" fontId="11" fillId="0" borderId="50" xfId="0" applyFont="1" applyBorder="1" applyAlignment="1">
      <alignment horizontal="center" vertical="center" wrapText="1"/>
    </xf>
    <xf numFmtId="0" fontId="11" fillId="0" borderId="22" xfId="0" applyFont="1" applyBorder="1" applyAlignment="1">
      <alignment horizontal="center" vertical="center"/>
    </xf>
    <xf numFmtId="0" fontId="11" fillId="0" borderId="51" xfId="0" applyFont="1" applyBorder="1" applyAlignment="1">
      <alignment horizontal="center" vertical="center"/>
    </xf>
    <xf numFmtId="0" fontId="11" fillId="0" borderId="34" xfId="0" applyFont="1" applyBorder="1" applyAlignment="1">
      <alignment horizontal="center" vertical="center"/>
    </xf>
    <xf numFmtId="0" fontId="11" fillId="0" borderId="67" xfId="0" applyFont="1" applyBorder="1" applyAlignment="1">
      <alignment horizontal="center" vertical="center"/>
    </xf>
    <xf numFmtId="0" fontId="9" fillId="0" borderId="0" xfId="0" applyFont="1" applyAlignment="1">
      <alignment horizontal="center" vertical="center"/>
    </xf>
    <xf numFmtId="0" fontId="11" fillId="0" borderId="65" xfId="0" applyFont="1" applyBorder="1" applyAlignment="1">
      <alignment horizontal="center" vertical="center"/>
    </xf>
    <xf numFmtId="0" fontId="11" fillId="0" borderId="41" xfId="0" applyFont="1" applyBorder="1" applyAlignment="1">
      <alignment horizontal="center" vertical="center"/>
    </xf>
    <xf numFmtId="0" fontId="11" fillId="0" borderId="47" xfId="0" applyFont="1" applyBorder="1" applyAlignment="1">
      <alignment horizontal="left" vertical="center"/>
    </xf>
    <xf numFmtId="0" fontId="11" fillId="0" borderId="0" xfId="0" applyFont="1" applyAlignment="1">
      <alignment horizontal="left" vertical="center"/>
    </xf>
    <xf numFmtId="0" fontId="11" fillId="0" borderId="13" xfId="0" applyFont="1" applyBorder="1" applyAlignment="1">
      <alignment horizontal="left" vertical="center"/>
    </xf>
    <xf numFmtId="177" fontId="11" fillId="0" borderId="2" xfId="2" applyNumberFormat="1" applyFont="1" applyBorder="1" applyAlignment="1" applyProtection="1">
      <alignment horizontal="center" vertical="center"/>
    </xf>
    <xf numFmtId="177" fontId="11" fillId="0" borderId="6" xfId="2" applyNumberFormat="1" applyFont="1" applyBorder="1" applyAlignment="1" applyProtection="1">
      <alignment horizontal="center" vertical="center"/>
    </xf>
    <xf numFmtId="177" fontId="11" fillId="0" borderId="44" xfId="2" applyNumberFormat="1" applyFont="1" applyBorder="1" applyAlignment="1" applyProtection="1">
      <alignment horizontal="center" vertical="center"/>
    </xf>
    <xf numFmtId="0" fontId="11" fillId="0" borderId="61" xfId="0" applyFont="1" applyBorder="1" applyAlignment="1">
      <alignment horizontal="left" vertical="center"/>
    </xf>
    <xf numFmtId="0" fontId="11" fillId="0" borderId="62" xfId="0" applyFont="1" applyBorder="1" applyAlignment="1">
      <alignment horizontal="left" vertical="center"/>
    </xf>
    <xf numFmtId="0" fontId="11" fillId="0" borderId="63" xfId="0" applyFont="1" applyBorder="1" applyAlignment="1">
      <alignment horizontal="left" vertical="center"/>
    </xf>
    <xf numFmtId="177" fontId="11" fillId="0" borderId="61" xfId="2" applyNumberFormat="1" applyFont="1" applyBorder="1" applyAlignment="1" applyProtection="1">
      <alignment horizontal="center" vertical="center"/>
    </xf>
    <xf numFmtId="177" fontId="11" fillId="0" borderId="62" xfId="2" applyNumberFormat="1" applyFont="1" applyBorder="1" applyAlignment="1" applyProtection="1">
      <alignment horizontal="center" vertical="center"/>
    </xf>
    <xf numFmtId="177" fontId="11" fillId="0" borderId="64" xfId="2" applyNumberFormat="1" applyFont="1" applyBorder="1" applyAlignment="1" applyProtection="1">
      <alignment horizontal="center" vertical="center"/>
    </xf>
    <xf numFmtId="0" fontId="11" fillId="0" borderId="59" xfId="0" applyFont="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9" xfId="0" applyFont="1" applyBorder="1" applyAlignment="1">
      <alignment horizontal="center" vertical="center"/>
    </xf>
    <xf numFmtId="0" fontId="11" fillId="0" borderId="54" xfId="0" applyFont="1" applyBorder="1" applyAlignment="1">
      <alignment horizontal="center" vertical="center"/>
    </xf>
    <xf numFmtId="0" fontId="11" fillId="0" borderId="55" xfId="0" applyFont="1" applyBorder="1" applyAlignment="1">
      <alignment horizontal="center" vertical="center"/>
    </xf>
    <xf numFmtId="49" fontId="11" fillId="0" borderId="0" xfId="0" applyNumberFormat="1" applyFont="1" applyAlignment="1">
      <alignment horizontal="right"/>
    </xf>
    <xf numFmtId="179" fontId="21" fillId="0" borderId="0" xfId="1" applyNumberFormat="1" applyFont="1" applyBorder="1" applyAlignment="1">
      <alignment horizontal="center" vertical="center"/>
    </xf>
    <xf numFmtId="179" fontId="21" fillId="0" borderId="0" xfId="1" applyNumberFormat="1" applyFont="1" applyBorder="1" applyAlignment="1">
      <alignment horizontal="right" vertical="center"/>
    </xf>
    <xf numFmtId="38" fontId="21" fillId="0" borderId="82" xfId="1" applyFont="1" applyBorder="1" applyAlignment="1">
      <alignment horizontal="left" vertical="center"/>
    </xf>
    <xf numFmtId="13" fontId="21" fillId="0" borderId="1" xfId="1" applyNumberFormat="1" applyFont="1" applyBorder="1" applyAlignment="1">
      <alignment horizontal="center" vertical="center" wrapText="1"/>
    </xf>
    <xf numFmtId="38" fontId="21" fillId="0" borderId="1" xfId="1" applyFont="1" applyBorder="1" applyAlignment="1">
      <alignment horizontal="center" vertical="center"/>
    </xf>
    <xf numFmtId="179" fontId="21" fillId="0" borderId="14" xfId="1" applyNumberFormat="1" applyFont="1" applyBorder="1" applyAlignment="1">
      <alignment horizontal="center" vertical="center"/>
    </xf>
    <xf numFmtId="179" fontId="21" fillId="0" borderId="4" xfId="1" applyNumberFormat="1" applyFont="1" applyBorder="1" applyAlignment="1">
      <alignment horizontal="right" vertical="center"/>
    </xf>
    <xf numFmtId="179" fontId="21" fillId="0" borderId="5" xfId="1" applyNumberFormat="1" applyFont="1" applyBorder="1" applyAlignment="1">
      <alignment horizontal="right" vertical="center"/>
    </xf>
    <xf numFmtId="179" fontId="21" fillId="5" borderId="1" xfId="1" applyNumberFormat="1" applyFont="1" applyFill="1" applyBorder="1" applyAlignment="1">
      <alignment horizontal="center" vertical="center"/>
    </xf>
    <xf numFmtId="38" fontId="22" fillId="0" borderId="5" xfId="1" applyFont="1" applyFill="1" applyBorder="1" applyAlignment="1">
      <alignment horizontal="center" vertical="center" wrapText="1"/>
    </xf>
    <xf numFmtId="38" fontId="22" fillId="0" borderId="1" xfId="1" applyFont="1" applyFill="1" applyBorder="1" applyAlignment="1">
      <alignment horizontal="center" vertical="center" wrapText="1"/>
    </xf>
    <xf numFmtId="38" fontId="21" fillId="0" borderId="9" xfId="1" applyFont="1" applyBorder="1" applyAlignment="1">
      <alignment horizontal="center" vertical="center" wrapText="1"/>
    </xf>
    <xf numFmtId="38" fontId="21" fillId="0" borderId="13" xfId="1" applyFont="1" applyBorder="1" applyAlignment="1">
      <alignment horizontal="center" vertical="center" wrapText="1"/>
    </xf>
    <xf numFmtId="38" fontId="21" fillId="0" borderId="11" xfId="1" applyFont="1" applyBorder="1" applyAlignment="1">
      <alignment horizontal="center" vertical="center" wrapText="1"/>
    </xf>
    <xf numFmtId="179" fontId="21" fillId="0" borderId="5" xfId="1" applyNumberFormat="1" applyFont="1" applyBorder="1" applyAlignment="1">
      <alignment horizontal="center" vertical="center"/>
    </xf>
    <xf numFmtId="179" fontId="21" fillId="0" borderId="1" xfId="1" applyNumberFormat="1" applyFont="1" applyBorder="1" applyAlignment="1">
      <alignment horizontal="center" vertical="center"/>
    </xf>
    <xf numFmtId="179" fontId="30" fillId="0" borderId="5" xfId="1" applyNumberFormat="1" applyFont="1" applyBorder="1" applyAlignment="1">
      <alignment horizontal="center" vertical="center"/>
    </xf>
    <xf numFmtId="179" fontId="30" fillId="0" borderId="1" xfId="1" applyNumberFormat="1" applyFont="1" applyBorder="1" applyAlignment="1">
      <alignment horizontal="center" vertical="center"/>
    </xf>
    <xf numFmtId="38" fontId="21" fillId="5" borderId="4" xfId="1" applyFont="1" applyFill="1" applyBorder="1" applyAlignment="1">
      <alignment horizontal="center" vertical="center"/>
    </xf>
    <xf numFmtId="38" fontId="21" fillId="5" borderId="14" xfId="1" applyFont="1" applyFill="1" applyBorder="1" applyAlignment="1">
      <alignment horizontal="center" vertical="center"/>
    </xf>
    <xf numFmtId="38" fontId="21" fillId="5" borderId="5" xfId="1" applyFont="1" applyFill="1" applyBorder="1" applyAlignment="1">
      <alignment horizontal="center" vertical="center"/>
    </xf>
    <xf numFmtId="179" fontId="21" fillId="5" borderId="14" xfId="1" applyNumberFormat="1" applyFont="1" applyFill="1" applyBorder="1" applyAlignment="1">
      <alignment horizontal="center" vertical="center"/>
    </xf>
    <xf numFmtId="179" fontId="21" fillId="5" borderId="5" xfId="1" applyNumberFormat="1" applyFont="1" applyFill="1" applyBorder="1" applyAlignment="1">
      <alignment horizontal="center" vertical="center"/>
    </xf>
    <xf numFmtId="38" fontId="30" fillId="0" borderId="4" xfId="1" applyFont="1" applyBorder="1" applyAlignment="1">
      <alignment horizontal="center" vertical="center"/>
    </xf>
    <xf numFmtId="38" fontId="30" fillId="0" borderId="14" xfId="1" applyFont="1" applyBorder="1" applyAlignment="1">
      <alignment horizontal="center" vertical="center"/>
    </xf>
    <xf numFmtId="38" fontId="30" fillId="0" borderId="5" xfId="1" applyFont="1" applyBorder="1" applyAlignment="1">
      <alignment horizontal="center" vertical="center"/>
    </xf>
    <xf numFmtId="38" fontId="21" fillId="5" borderId="19" xfId="1" applyFont="1" applyFill="1" applyBorder="1" applyAlignment="1">
      <alignment horizontal="center" vertical="center"/>
    </xf>
    <xf numFmtId="38" fontId="21" fillId="5" borderId="16" xfId="1" applyFont="1" applyFill="1" applyBorder="1" applyAlignment="1">
      <alignment horizontal="center" vertical="center"/>
    </xf>
    <xf numFmtId="38" fontId="21" fillId="5" borderId="17" xfId="1" applyFont="1" applyFill="1" applyBorder="1" applyAlignment="1">
      <alignment horizontal="center" vertical="center"/>
    </xf>
    <xf numFmtId="38" fontId="21" fillId="5" borderId="18" xfId="1" applyFont="1" applyFill="1" applyBorder="1" applyAlignment="1">
      <alignment horizontal="center" vertical="center"/>
    </xf>
    <xf numFmtId="181" fontId="30" fillId="3" borderId="4" xfId="1" applyNumberFormat="1" applyFont="1" applyFill="1" applyBorder="1" applyAlignment="1">
      <alignment horizontal="center" vertical="center"/>
    </xf>
    <xf numFmtId="181" fontId="30" fillId="3" borderId="14" xfId="1" applyNumberFormat="1" applyFont="1" applyFill="1" applyBorder="1" applyAlignment="1">
      <alignment horizontal="center" vertical="center"/>
    </xf>
    <xf numFmtId="181" fontId="30" fillId="3" borderId="5" xfId="1" applyNumberFormat="1" applyFont="1" applyFill="1" applyBorder="1" applyAlignment="1">
      <alignment horizontal="center" vertical="center"/>
    </xf>
    <xf numFmtId="186" fontId="30" fillId="3" borderId="4" xfId="1" applyNumberFormat="1" applyFont="1" applyFill="1" applyBorder="1" applyAlignment="1">
      <alignment horizontal="center" vertical="center"/>
    </xf>
    <xf numFmtId="186" fontId="30" fillId="3" borderId="14" xfId="1" applyNumberFormat="1" applyFont="1" applyFill="1" applyBorder="1" applyAlignment="1">
      <alignment horizontal="center" vertical="center"/>
    </xf>
    <xf numFmtId="186" fontId="30" fillId="3" borderId="5" xfId="1" applyNumberFormat="1" applyFont="1" applyFill="1" applyBorder="1" applyAlignment="1">
      <alignment horizontal="center" vertical="center"/>
    </xf>
    <xf numFmtId="181" fontId="21" fillId="3" borderId="4" xfId="1" applyNumberFormat="1" applyFont="1" applyFill="1" applyBorder="1" applyAlignment="1">
      <alignment horizontal="center" vertical="center"/>
    </xf>
    <xf numFmtId="181" fontId="21" fillId="3" borderId="14" xfId="1" applyNumberFormat="1" applyFont="1" applyFill="1" applyBorder="1" applyAlignment="1">
      <alignment horizontal="center" vertical="center"/>
    </xf>
    <xf numFmtId="181" fontId="21" fillId="3" borderId="5" xfId="1" applyNumberFormat="1" applyFont="1" applyFill="1" applyBorder="1" applyAlignment="1">
      <alignment horizontal="center" vertical="center"/>
    </xf>
    <xf numFmtId="186" fontId="21" fillId="3" borderId="4" xfId="1" applyNumberFormat="1" applyFont="1" applyFill="1" applyBorder="1" applyAlignment="1">
      <alignment horizontal="center" vertical="center"/>
    </xf>
    <xf numFmtId="186" fontId="21" fillId="3" borderId="14" xfId="1" applyNumberFormat="1" applyFont="1" applyFill="1" applyBorder="1" applyAlignment="1">
      <alignment horizontal="center" vertical="center"/>
    </xf>
    <xf numFmtId="186" fontId="21" fillId="3" borderId="5" xfId="1" applyNumberFormat="1" applyFont="1" applyFill="1" applyBorder="1" applyAlignment="1">
      <alignment horizontal="center" vertical="center"/>
    </xf>
    <xf numFmtId="38" fontId="21" fillId="0" borderId="1" xfId="1" applyFont="1" applyBorder="1" applyAlignment="1">
      <alignment horizontal="left" vertical="center" wrapText="1"/>
    </xf>
    <xf numFmtId="38" fontId="21" fillId="0" borderId="19" xfId="1" applyFont="1" applyBorder="1" applyAlignment="1">
      <alignment horizontal="center" vertical="center"/>
    </xf>
    <xf numFmtId="38" fontId="21" fillId="0" borderId="18" xfId="1" applyFont="1" applyBorder="1" applyAlignment="1">
      <alignment horizontal="center" vertical="center"/>
    </xf>
    <xf numFmtId="38" fontId="11" fillId="0" borderId="12" xfId="1" applyFont="1" applyBorder="1" applyAlignment="1">
      <alignment horizontal="left" vertical="center"/>
    </xf>
    <xf numFmtId="38" fontId="21" fillId="0" borderId="8" xfId="1" applyFont="1" applyBorder="1" applyAlignment="1">
      <alignment horizontal="center" vertical="center"/>
    </xf>
    <xf numFmtId="38" fontId="21" fillId="0" borderId="7" xfId="1" applyFont="1" applyBorder="1" applyAlignment="1">
      <alignment horizontal="center" vertical="center"/>
    </xf>
    <xf numFmtId="38" fontId="21" fillId="0" borderId="9" xfId="1" applyFont="1" applyBorder="1" applyAlignment="1">
      <alignment horizontal="center" vertical="center"/>
    </xf>
    <xf numFmtId="38" fontId="21" fillId="0" borderId="15" xfId="1" applyFont="1" applyBorder="1" applyAlignment="1">
      <alignment horizontal="center" vertical="center"/>
    </xf>
    <xf numFmtId="38" fontId="21" fillId="0" borderId="0" xfId="1" applyFont="1" applyBorder="1" applyAlignment="1">
      <alignment horizontal="center" vertical="center"/>
    </xf>
    <xf numFmtId="38" fontId="21" fillId="0" borderId="13" xfId="1" applyFont="1" applyBorder="1" applyAlignment="1">
      <alignment horizontal="center" vertical="center"/>
    </xf>
    <xf numFmtId="38" fontId="21" fillId="0" borderId="10" xfId="1" applyFont="1" applyBorder="1" applyAlignment="1">
      <alignment horizontal="center" vertical="center"/>
    </xf>
    <xf numFmtId="38" fontId="21" fillId="0" borderId="12" xfId="1" applyFont="1" applyBorder="1" applyAlignment="1">
      <alignment horizontal="center" vertical="center"/>
    </xf>
    <xf numFmtId="38" fontId="21" fillId="0" borderId="11" xfId="1" applyFont="1" applyBorder="1" applyAlignment="1">
      <alignment horizontal="center" vertical="center"/>
    </xf>
    <xf numFmtId="38" fontId="21" fillId="0" borderId="4" xfId="1" applyFont="1" applyBorder="1" applyAlignment="1">
      <alignment horizontal="center" vertical="center"/>
    </xf>
    <xf numFmtId="38" fontId="21" fillId="0" borderId="14" xfId="1" applyFont="1" applyBorder="1" applyAlignment="1">
      <alignment horizontal="center" vertical="center"/>
    </xf>
    <xf numFmtId="38" fontId="21" fillId="6" borderId="16" xfId="1" applyFont="1" applyFill="1" applyBorder="1" applyAlignment="1">
      <alignment horizontal="center" vertical="center"/>
    </xf>
    <xf numFmtId="38" fontId="21" fillId="6" borderId="18" xfId="1" applyFont="1" applyFill="1" applyBorder="1" applyAlignment="1">
      <alignment horizontal="center" vertical="center"/>
    </xf>
    <xf numFmtId="38" fontId="31" fillId="0" borderId="5" xfId="1" applyFont="1" applyBorder="1" applyAlignment="1">
      <alignment horizontal="center" vertical="center"/>
    </xf>
    <xf numFmtId="38" fontId="31" fillId="0" borderId="1" xfId="1" applyFont="1" applyBorder="1" applyAlignment="1">
      <alignment horizontal="center" vertical="center"/>
    </xf>
    <xf numFmtId="38" fontId="31" fillId="0" borderId="16" xfId="1" applyFont="1" applyBorder="1" applyAlignment="1">
      <alignment horizontal="center" vertical="center"/>
    </xf>
    <xf numFmtId="38" fontId="31" fillId="0" borderId="18" xfId="1" applyFont="1" applyBorder="1" applyAlignment="1">
      <alignment horizontal="center" vertical="center"/>
    </xf>
    <xf numFmtId="38" fontId="30" fillId="6" borderId="16" xfId="1" applyFont="1" applyFill="1" applyBorder="1" applyAlignment="1">
      <alignment horizontal="center" vertical="center"/>
    </xf>
    <xf numFmtId="38" fontId="30" fillId="6" borderId="81" xfId="1" applyFont="1" applyFill="1" applyBorder="1" applyAlignment="1">
      <alignment horizontal="center" vertical="center"/>
    </xf>
    <xf numFmtId="38" fontId="21" fillId="0" borderId="8" xfId="1" applyFont="1" applyBorder="1" applyAlignment="1">
      <alignment horizontal="center" vertical="center" wrapText="1"/>
    </xf>
    <xf numFmtId="38" fontId="21" fillId="0" borderId="10" xfId="1" applyFont="1" applyBorder="1" applyAlignment="1">
      <alignment horizontal="center" vertical="center" wrapText="1"/>
    </xf>
    <xf numFmtId="0" fontId="22" fillId="0" borderId="2" xfId="0" applyFont="1" applyBorder="1" applyAlignment="1">
      <alignment horizontal="center"/>
    </xf>
    <xf numFmtId="0" fontId="22" fillId="0" borderId="3" xfId="0" applyFont="1" applyBorder="1" applyAlignment="1">
      <alignment horizont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3" fillId="0" borderId="4" xfId="0" applyFont="1" applyBorder="1" applyAlignment="1">
      <alignment horizontal="left" vertical="center" wrapText="1"/>
    </xf>
    <xf numFmtId="0" fontId="23" fillId="0" borderId="1" xfId="0" applyFont="1" applyBorder="1" applyAlignment="1">
      <alignment horizontal="left"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4" xfId="0" applyFont="1" applyBorder="1" applyAlignment="1">
      <alignment horizontal="center" vertical="center"/>
    </xf>
    <xf numFmtId="0" fontId="23" fillId="0" borderId="5" xfId="0" applyFont="1" applyBorder="1" applyAlignment="1">
      <alignment horizontal="center" vertical="center"/>
    </xf>
    <xf numFmtId="0" fontId="0" fillId="0" borderId="1" xfId="0" applyBorder="1" applyAlignment="1">
      <alignment horizontal="left" vertical="center" shrinkToFit="1"/>
    </xf>
    <xf numFmtId="0" fontId="0" fillId="0" borderId="87" xfId="0" applyBorder="1" applyAlignment="1">
      <alignment horizontal="center" vertical="center" shrinkToFit="1"/>
    </xf>
    <xf numFmtId="0" fontId="0" fillId="0" borderId="88" xfId="0" applyBorder="1" applyAlignment="1">
      <alignment horizontal="center" vertical="center" shrinkToFit="1"/>
    </xf>
    <xf numFmtId="0" fontId="0" fillId="0" borderId="4" xfId="0" applyBorder="1" applyAlignment="1">
      <alignment horizontal="left" vertical="center"/>
    </xf>
    <xf numFmtId="0" fontId="0" fillId="0" borderId="5" xfId="0" applyBorder="1" applyAlignment="1">
      <alignment horizontal="left" vertical="center"/>
    </xf>
  </cellXfs>
  <cellStyles count="3">
    <cellStyle name="パーセント" xfId="2" builtinId="5"/>
    <cellStyle name="桁区切り" xfId="1" builtinId="6"/>
    <cellStyle name="標準" xfId="0" builtinId="0"/>
  </cellStyles>
  <dxfs count="6">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Medium9"/>
  <colors>
    <mruColors>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V="1">
          <a:off x="8790215" y="10218964"/>
          <a:ext cx="2149928" cy="200025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a:xfrm flipH="1">
          <a:off x="6640286" y="10218964"/>
          <a:ext cx="2149929" cy="2013857"/>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flipH="1">
          <a:off x="5578929" y="2286000"/>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a:xfrm flipH="1">
          <a:off x="6653893" y="2272392"/>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flipH="1">
          <a:off x="7745186" y="2275114"/>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834991" y="6199909"/>
          <a:ext cx="261009" cy="743444"/>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11" name="右中かっこ 10">
          <a:extLst>
            <a:ext uri="{FF2B5EF4-FFF2-40B4-BE49-F238E27FC236}">
              <a16:creationId xmlns:a16="http://schemas.microsoft.com/office/drawing/2014/main" id="{00000000-0008-0000-0000-00000B000000}"/>
            </a:ext>
          </a:extLst>
        </xdr:cNvPr>
        <xdr:cNvSpPr/>
      </xdr:nvSpPr>
      <xdr:spPr>
        <a:xfrm>
          <a:off x="11135591" y="8215004"/>
          <a:ext cx="435428" cy="755814"/>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2" name="直線コネクタ 1">
          <a:extLst>
            <a:ext uri="{FF2B5EF4-FFF2-40B4-BE49-F238E27FC236}">
              <a16:creationId xmlns:a16="http://schemas.microsoft.com/office/drawing/2014/main" id="{00000000-0008-0000-0100-000002000000}"/>
            </a:ext>
          </a:extLst>
        </xdr:cNvPr>
        <xdr:cNvCxnSpPr/>
      </xdr:nvCxnSpPr>
      <xdr:spPr>
        <a:xfrm flipV="1">
          <a:off x="8791576" y="10668000"/>
          <a:ext cx="2152649" cy="151583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flipH="1">
          <a:off x="6638925" y="10668000"/>
          <a:ext cx="2152651" cy="15240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flipH="1">
          <a:off x="5576208" y="2257425"/>
          <a:ext cx="1062718" cy="101645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flipH="1">
          <a:off x="6652532" y="2245178"/>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6" name="直線コネクタ 5">
          <a:extLst>
            <a:ext uri="{FF2B5EF4-FFF2-40B4-BE49-F238E27FC236}">
              <a16:creationId xmlns:a16="http://schemas.microsoft.com/office/drawing/2014/main" id="{00000000-0008-0000-0100-000006000000}"/>
            </a:ext>
          </a:extLst>
        </xdr:cNvPr>
        <xdr:cNvCxnSpPr/>
      </xdr:nvCxnSpPr>
      <xdr:spPr>
        <a:xfrm flipH="1">
          <a:off x="7745186" y="2247900"/>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7" name="右中かっこ 6">
          <a:extLst>
            <a:ext uri="{FF2B5EF4-FFF2-40B4-BE49-F238E27FC236}">
              <a16:creationId xmlns:a16="http://schemas.microsoft.com/office/drawing/2014/main" id="{00000000-0008-0000-0100-000007000000}"/>
            </a:ext>
          </a:extLst>
        </xdr:cNvPr>
        <xdr:cNvSpPr/>
      </xdr:nvSpPr>
      <xdr:spPr>
        <a:xfrm>
          <a:off x="5821136" y="5892511"/>
          <a:ext cx="261009" cy="738249"/>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8" name="右中かっこ 7">
          <a:extLst>
            <a:ext uri="{FF2B5EF4-FFF2-40B4-BE49-F238E27FC236}">
              <a16:creationId xmlns:a16="http://schemas.microsoft.com/office/drawing/2014/main" id="{00000000-0008-0000-0100-000008000000}"/>
            </a:ext>
          </a:extLst>
        </xdr:cNvPr>
        <xdr:cNvSpPr/>
      </xdr:nvSpPr>
      <xdr:spPr>
        <a:xfrm>
          <a:off x="11134725" y="8403772"/>
          <a:ext cx="435428" cy="748021"/>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2" name="直線コネクタ 1">
          <a:extLst>
            <a:ext uri="{FF2B5EF4-FFF2-40B4-BE49-F238E27FC236}">
              <a16:creationId xmlns:a16="http://schemas.microsoft.com/office/drawing/2014/main" id="{00000000-0008-0000-0200-000002000000}"/>
            </a:ext>
          </a:extLst>
        </xdr:cNvPr>
        <xdr:cNvCxnSpPr/>
      </xdr:nvCxnSpPr>
      <xdr:spPr>
        <a:xfrm flipV="1">
          <a:off x="8791576" y="10668000"/>
          <a:ext cx="2152649" cy="151583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flipH="1">
          <a:off x="6638925" y="10668000"/>
          <a:ext cx="2152651" cy="15240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flipH="1">
          <a:off x="5576208" y="2257425"/>
          <a:ext cx="1062718" cy="101645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a:xfrm flipH="1">
          <a:off x="6652532" y="2245178"/>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flipH="1">
          <a:off x="7745186" y="2247900"/>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a:xfrm>
          <a:off x="5821136" y="5892511"/>
          <a:ext cx="261009" cy="738249"/>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8" name="右中かっこ 7">
          <a:extLst>
            <a:ext uri="{FF2B5EF4-FFF2-40B4-BE49-F238E27FC236}">
              <a16:creationId xmlns:a16="http://schemas.microsoft.com/office/drawing/2014/main" id="{00000000-0008-0000-0200-000008000000}"/>
            </a:ext>
          </a:extLst>
        </xdr:cNvPr>
        <xdr:cNvSpPr/>
      </xdr:nvSpPr>
      <xdr:spPr>
        <a:xfrm>
          <a:off x="11134725" y="8403772"/>
          <a:ext cx="435428" cy="748021"/>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107"/>
  <sheetViews>
    <sheetView showGridLines="0" tabSelected="1" view="pageBreakPreview" zoomScale="70" zoomScaleNormal="70" zoomScaleSheetLayoutView="70" workbookViewId="0">
      <selection activeCell="F23" sqref="F23:H23"/>
    </sheetView>
  </sheetViews>
  <sheetFormatPr defaultColWidth="9" defaultRowHeight="14.25" x14ac:dyDescent="0.15"/>
  <cols>
    <col min="1" max="1" width="3.75" customWidth="1"/>
    <col min="2" max="2" width="4" customWidth="1"/>
    <col min="3" max="3" width="7.625" customWidth="1"/>
    <col min="4" max="4" width="8.375" customWidth="1"/>
    <col min="5" max="5" width="6.875" style="31" customWidth="1"/>
    <col min="6" max="13" width="14.125" customWidth="1"/>
    <col min="14" max="14" width="15.875" style="5" bestFit="1" customWidth="1"/>
    <col min="15" max="15" width="18.5" style="6" customWidth="1"/>
    <col min="16" max="16" width="12.125" customWidth="1"/>
    <col min="17" max="17" width="16" customWidth="1"/>
    <col min="18" max="18" width="11.625" customWidth="1"/>
  </cols>
  <sheetData>
    <row r="1" spans="1:15" ht="19.5" customHeight="1" x14ac:dyDescent="0.2">
      <c r="A1" s="541" t="s">
        <v>180</v>
      </c>
      <c r="B1" s="541"/>
      <c r="C1" s="541"/>
      <c r="D1" s="541"/>
      <c r="E1" s="541"/>
      <c r="F1" s="541"/>
      <c r="G1" s="541"/>
      <c r="H1" s="541"/>
      <c r="I1" s="541"/>
      <c r="J1" s="134"/>
      <c r="K1" s="134"/>
      <c r="L1" s="134"/>
      <c r="M1" s="504" t="s">
        <v>225</v>
      </c>
      <c r="N1" s="504"/>
      <c r="O1" s="504"/>
    </row>
    <row r="2" spans="1:15" ht="20.25" customHeight="1" x14ac:dyDescent="0.15">
      <c r="A2" s="541"/>
      <c r="B2" s="541"/>
      <c r="C2" s="541"/>
      <c r="D2" s="541"/>
      <c r="E2" s="541"/>
      <c r="F2" s="541"/>
      <c r="G2" s="541"/>
      <c r="H2" s="541"/>
      <c r="I2" s="541"/>
      <c r="K2" s="117"/>
      <c r="L2" s="117"/>
      <c r="M2" s="117"/>
      <c r="N2" s="117"/>
      <c r="O2" s="132" t="s">
        <v>226</v>
      </c>
    </row>
    <row r="3" spans="1:15" ht="44.25" customHeight="1" x14ac:dyDescent="0.15">
      <c r="A3" s="1"/>
      <c r="B3" s="1"/>
      <c r="C3" s="1"/>
      <c r="D3" s="1"/>
      <c r="E3" s="1"/>
      <c r="F3" s="1"/>
      <c r="G3" s="1"/>
      <c r="H3" s="1"/>
      <c r="I3" s="1"/>
      <c r="J3" s="1"/>
      <c r="K3" s="1"/>
      <c r="L3" s="1"/>
      <c r="M3" s="1"/>
      <c r="N3" s="1"/>
      <c r="O3" s="131"/>
    </row>
    <row r="4" spans="1:15" ht="18.75" x14ac:dyDescent="0.2">
      <c r="A4" s="550" t="s">
        <v>17</v>
      </c>
      <c r="B4" s="550"/>
      <c r="C4" s="550"/>
      <c r="D4" s="550" t="s">
        <v>66</v>
      </c>
      <c r="E4" s="550"/>
      <c r="F4" s="550"/>
      <c r="H4" s="540" t="s">
        <v>228</v>
      </c>
      <c r="I4" s="540"/>
      <c r="J4" s="540"/>
      <c r="K4" s="551" t="s">
        <v>148</v>
      </c>
      <c r="L4" s="552"/>
      <c r="M4" s="3"/>
      <c r="N4" s="7" t="s">
        <v>115</v>
      </c>
      <c r="O4" s="2"/>
    </row>
    <row r="5" spans="1:15" ht="15" customHeight="1" x14ac:dyDescent="0.15">
      <c r="A5" s="2"/>
      <c r="B5" s="2"/>
      <c r="C5" s="2"/>
      <c r="D5" s="2"/>
      <c r="E5" s="7"/>
      <c r="F5" s="2"/>
      <c r="G5" s="2"/>
      <c r="H5" s="2"/>
      <c r="I5" s="2"/>
      <c r="J5" s="2"/>
      <c r="K5" s="2"/>
      <c r="L5" s="2"/>
      <c r="M5" s="2"/>
    </row>
    <row r="6" spans="1:15" ht="19.5" thickBot="1" x14ac:dyDescent="0.2">
      <c r="A6" s="112" t="s">
        <v>113</v>
      </c>
      <c r="B6" s="2"/>
      <c r="C6" s="2"/>
      <c r="D6" s="2"/>
      <c r="E6" s="7"/>
      <c r="F6" s="505" t="str">
        <f>IF(OR(AND(L8&lt;15,L8&gt;0),L8&gt;19),"定員は15人から19人の範囲で設定してください","")</f>
        <v/>
      </c>
      <c r="G6" s="505"/>
      <c r="H6" s="505"/>
      <c r="I6" s="505"/>
      <c r="J6" s="505"/>
      <c r="K6" s="505"/>
      <c r="L6" s="505"/>
      <c r="M6" s="2"/>
    </row>
    <row r="7" spans="1:15" ht="20.25" customHeight="1" x14ac:dyDescent="0.15">
      <c r="A7" s="553" t="s">
        <v>96</v>
      </c>
      <c r="B7" s="554"/>
      <c r="C7" s="554"/>
      <c r="D7" s="554" t="s">
        <v>40</v>
      </c>
      <c r="E7" s="554"/>
      <c r="F7" s="110" t="s">
        <v>10</v>
      </c>
      <c r="G7" s="110" t="s">
        <v>11</v>
      </c>
      <c r="H7" s="110" t="s">
        <v>12</v>
      </c>
      <c r="I7" s="110" t="s">
        <v>13</v>
      </c>
      <c r="J7" s="110" t="s">
        <v>14</v>
      </c>
      <c r="K7" s="8" t="s">
        <v>15</v>
      </c>
      <c r="L7" s="9" t="s">
        <v>16</v>
      </c>
      <c r="M7" s="2"/>
    </row>
    <row r="8" spans="1:15" ht="20.25" customHeight="1" thickBot="1" x14ac:dyDescent="0.25">
      <c r="A8" s="555"/>
      <c r="B8" s="556"/>
      <c r="C8" s="556"/>
      <c r="D8" s="557" t="s">
        <v>41</v>
      </c>
      <c r="E8" s="557"/>
      <c r="F8" s="218"/>
      <c r="G8" s="218"/>
      <c r="H8" s="218"/>
      <c r="I8" s="223"/>
      <c r="J8" s="223"/>
      <c r="K8" s="223"/>
      <c r="L8" s="10">
        <f>SUM(F8:H8)</f>
        <v>0</v>
      </c>
      <c r="M8" s="11" t="s">
        <v>24</v>
      </c>
      <c r="N8" s="12" t="s">
        <v>26</v>
      </c>
      <c r="O8" s="13"/>
    </row>
    <row r="9" spans="1:15" ht="20.25" customHeight="1" x14ac:dyDescent="0.2">
      <c r="A9" s="542" t="s">
        <v>118</v>
      </c>
      <c r="B9" s="543"/>
      <c r="C9" s="543"/>
      <c r="D9" s="543"/>
      <c r="E9" s="543"/>
      <c r="F9" s="14">
        <f t="shared" ref="F9:H9" si="0">SUM(F10:F11)</f>
        <v>0</v>
      </c>
      <c r="G9" s="14">
        <f t="shared" si="0"/>
        <v>0</v>
      </c>
      <c r="H9" s="14">
        <f t="shared" si="0"/>
        <v>0</v>
      </c>
      <c r="I9" s="14"/>
      <c r="J9" s="14"/>
      <c r="K9" s="14"/>
      <c r="L9" s="15">
        <f>SUM(F9:K9)</f>
        <v>0</v>
      </c>
      <c r="M9" s="11" t="s">
        <v>25</v>
      </c>
      <c r="N9" s="12" t="s">
        <v>119</v>
      </c>
      <c r="O9" s="16"/>
    </row>
    <row r="10" spans="1:15" ht="20.25" customHeight="1" x14ac:dyDescent="0.2">
      <c r="A10" s="113"/>
      <c r="B10" s="354" t="s">
        <v>163</v>
      </c>
      <c r="C10" s="142" t="s">
        <v>23</v>
      </c>
      <c r="D10" s="143"/>
      <c r="E10" s="144"/>
      <c r="F10" s="258">
        <f>ROUND(F8*0.7*0.8,0)</f>
        <v>0</v>
      </c>
      <c r="G10" s="224">
        <f>ROUND(G8*0.8*0.8,0)</f>
        <v>0</v>
      </c>
      <c r="H10" s="224">
        <f>ROUND(H8*0.6*0.8,0)</f>
        <v>0</v>
      </c>
      <c r="I10" s="224"/>
      <c r="J10" s="224"/>
      <c r="K10" s="224"/>
      <c r="L10" s="17">
        <f>SUM(F10:K10)</f>
        <v>0</v>
      </c>
      <c r="M10" s="11" t="s">
        <v>208</v>
      </c>
      <c r="N10" s="12" t="s">
        <v>218</v>
      </c>
      <c r="O10" s="16"/>
    </row>
    <row r="11" spans="1:15" ht="20.25" customHeight="1" x14ac:dyDescent="0.2">
      <c r="A11" s="140"/>
      <c r="B11" s="355"/>
      <c r="C11" s="145" t="s">
        <v>22</v>
      </c>
      <c r="D11" s="146"/>
      <c r="E11" s="147"/>
      <c r="F11" s="225">
        <f>ROUND(F8*0.7*0.2,0)</f>
        <v>0</v>
      </c>
      <c r="G11" s="225">
        <f>ROUND(G8*0.8*0.2,0)</f>
        <v>0</v>
      </c>
      <c r="H11" s="225">
        <f>ROUND(H8*0.6*0.2,0)</f>
        <v>0</v>
      </c>
      <c r="I11" s="225"/>
      <c r="J11" s="225"/>
      <c r="K11" s="225"/>
      <c r="L11" s="148">
        <f>SUM(F11:K11)</f>
        <v>0</v>
      </c>
      <c r="M11" s="11" t="s">
        <v>209</v>
      </c>
      <c r="N11" s="12" t="s">
        <v>219</v>
      </c>
      <c r="O11" s="16"/>
    </row>
    <row r="12" spans="1:15" ht="20.25" customHeight="1" thickBot="1" x14ac:dyDescent="0.25">
      <c r="A12" s="141"/>
      <c r="B12" s="515" t="s">
        <v>161</v>
      </c>
      <c r="C12" s="516"/>
      <c r="D12" s="516"/>
      <c r="E12" s="517"/>
      <c r="F12" s="226"/>
      <c r="G12" s="226"/>
      <c r="H12" s="226"/>
      <c r="I12" s="226"/>
      <c r="J12" s="226"/>
      <c r="K12" s="226"/>
      <c r="L12" s="10">
        <f>SUM(F12:K12)</f>
        <v>0</v>
      </c>
      <c r="M12" s="11" t="s">
        <v>162</v>
      </c>
      <c r="N12" s="12" t="s">
        <v>26</v>
      </c>
      <c r="O12" s="16"/>
    </row>
    <row r="13" spans="1:15" ht="20.25" customHeight="1" thickBot="1" x14ac:dyDescent="0.25">
      <c r="A13" s="544" t="s">
        <v>20</v>
      </c>
      <c r="B13" s="545"/>
      <c r="C13" s="545"/>
      <c r="D13" s="545"/>
      <c r="E13" s="545"/>
      <c r="F13" s="18">
        <f t="shared" ref="F13:H14" si="1">IF(OR(F9=0,F9=""),0,F9/F8)</f>
        <v>0</v>
      </c>
      <c r="G13" s="18">
        <f t="shared" si="1"/>
        <v>0</v>
      </c>
      <c r="H13" s="18">
        <f t="shared" si="1"/>
        <v>0</v>
      </c>
      <c r="I13" s="135"/>
      <c r="J13" s="135"/>
      <c r="K13" s="135"/>
      <c r="L13" s="18">
        <f>IF(OR(L9=0,L9=""),0,L9/L8)</f>
        <v>0</v>
      </c>
      <c r="M13" s="11" t="s">
        <v>120</v>
      </c>
      <c r="N13" s="12" t="s">
        <v>122</v>
      </c>
      <c r="O13" s="16"/>
    </row>
    <row r="14" spans="1:15" ht="20.25" customHeight="1" thickBot="1" x14ac:dyDescent="0.25">
      <c r="A14" s="546" t="s">
        <v>117</v>
      </c>
      <c r="B14" s="547"/>
      <c r="C14" s="547"/>
      <c r="D14" s="547"/>
      <c r="E14" s="548"/>
      <c r="F14" s="18">
        <f t="shared" si="1"/>
        <v>0</v>
      </c>
      <c r="G14" s="18">
        <f t="shared" si="1"/>
        <v>0</v>
      </c>
      <c r="H14" s="18">
        <f t="shared" si="1"/>
        <v>0</v>
      </c>
      <c r="I14" s="135"/>
      <c r="J14" s="135"/>
      <c r="K14" s="135"/>
      <c r="L14" s="18">
        <f>IF(OR(L10=0,L10=""),0,L10/L9)</f>
        <v>0</v>
      </c>
      <c r="M14" s="11" t="s">
        <v>121</v>
      </c>
      <c r="N14" s="12" t="s">
        <v>123</v>
      </c>
      <c r="O14" s="16"/>
    </row>
    <row r="15" spans="1:15" ht="20.25" customHeight="1" x14ac:dyDescent="0.15">
      <c r="A15" s="4"/>
      <c r="B15" s="4"/>
      <c r="C15" s="4"/>
      <c r="D15" s="4"/>
      <c r="E15" s="4"/>
      <c r="F15" s="2"/>
      <c r="G15" s="2"/>
      <c r="H15" s="2"/>
      <c r="I15" s="2"/>
      <c r="J15" s="2"/>
      <c r="K15" s="2"/>
      <c r="L15" s="2"/>
      <c r="M15" s="111"/>
    </row>
    <row r="16" spans="1:15" ht="20.25" customHeight="1" thickBot="1" x14ac:dyDescent="0.2">
      <c r="A16" s="112" t="s">
        <v>114</v>
      </c>
      <c r="B16" s="4"/>
      <c r="C16" s="4"/>
      <c r="D16" s="4"/>
      <c r="E16" s="4"/>
      <c r="F16" s="2"/>
      <c r="G16" s="2"/>
      <c r="H16" s="2"/>
      <c r="I16" s="2"/>
      <c r="J16" s="2"/>
      <c r="K16" s="2"/>
      <c r="L16" s="2"/>
      <c r="M16" s="111"/>
    </row>
    <row r="17" spans="1:16" ht="20.25" customHeight="1" x14ac:dyDescent="0.2">
      <c r="A17" s="549" t="s">
        <v>27</v>
      </c>
      <c r="B17" s="531"/>
      <c r="C17" s="531"/>
      <c r="D17" s="531"/>
      <c r="E17" s="532"/>
      <c r="F17" s="559" t="s">
        <v>36</v>
      </c>
      <c r="G17" s="503"/>
      <c r="H17" s="560"/>
      <c r="I17" s="11" t="s">
        <v>124</v>
      </c>
      <c r="J17" s="12" t="s">
        <v>38</v>
      </c>
      <c r="K17" s="19"/>
      <c r="L17" s="19"/>
      <c r="M17" s="111"/>
      <c r="N17" s="20"/>
      <c r="O17" s="21"/>
    </row>
    <row r="18" spans="1:16" ht="20.25" customHeight="1" x14ac:dyDescent="0.2">
      <c r="A18" s="561" t="s">
        <v>21</v>
      </c>
      <c r="B18" s="562"/>
      <c r="C18" s="562"/>
      <c r="D18" s="562"/>
      <c r="E18" s="563"/>
      <c r="F18" s="564">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565"/>
      <c r="H18" s="566"/>
      <c r="I18" s="11" t="s">
        <v>125</v>
      </c>
      <c r="J18" s="12" t="s">
        <v>143</v>
      </c>
      <c r="K18" s="19"/>
      <c r="L18" s="19"/>
      <c r="M18" s="111"/>
      <c r="N18" s="20"/>
      <c r="O18" s="21"/>
    </row>
    <row r="19" spans="1:16" ht="20.25" customHeight="1" x14ac:dyDescent="0.2">
      <c r="A19" s="22"/>
      <c r="B19" s="567" t="s">
        <v>18</v>
      </c>
      <c r="C19" s="568"/>
      <c r="D19" s="568"/>
      <c r="E19" s="569"/>
      <c r="F19" s="570">
        <f>F18-F20</f>
        <v>4</v>
      </c>
      <c r="G19" s="571"/>
      <c r="H19" s="572"/>
      <c r="I19" s="11" t="s">
        <v>126</v>
      </c>
      <c r="J19" s="12" t="s">
        <v>128</v>
      </c>
      <c r="K19" s="19"/>
      <c r="L19" s="19"/>
      <c r="M19" s="111"/>
      <c r="N19" s="20"/>
      <c r="O19" s="21"/>
    </row>
    <row r="20" spans="1:16" ht="20.25" customHeight="1" thickBot="1" x14ac:dyDescent="0.25">
      <c r="A20" s="23"/>
      <c r="B20" s="573" t="s">
        <v>19</v>
      </c>
      <c r="C20" s="574"/>
      <c r="D20" s="574"/>
      <c r="E20" s="575"/>
      <c r="F20" s="512">
        <f>IF(F17="11年以上",7,6)</f>
        <v>6</v>
      </c>
      <c r="G20" s="513"/>
      <c r="H20" s="514"/>
      <c r="I20" s="11" t="s">
        <v>127</v>
      </c>
      <c r="J20" s="12" t="s">
        <v>217</v>
      </c>
      <c r="K20" s="19"/>
      <c r="L20" s="19"/>
      <c r="M20" s="111"/>
      <c r="N20" s="20"/>
      <c r="O20" s="21"/>
    </row>
    <row r="21" spans="1:16" ht="20.25" customHeight="1" x14ac:dyDescent="0.15">
      <c r="A21" s="558"/>
      <c r="B21" s="558"/>
      <c r="C21" s="558"/>
      <c r="D21" s="558"/>
      <c r="E21" s="558"/>
      <c r="F21" s="24"/>
      <c r="G21" s="7"/>
      <c r="H21" s="2"/>
      <c r="I21" s="2"/>
      <c r="J21" s="2"/>
      <c r="K21" s="2"/>
      <c r="L21" s="2"/>
      <c r="M21" s="25"/>
    </row>
    <row r="22" spans="1:16" ht="20.25" customHeight="1" thickBot="1" x14ac:dyDescent="0.2">
      <c r="A22" s="360" t="s">
        <v>50</v>
      </c>
      <c r="B22" s="360"/>
      <c r="C22" s="360"/>
      <c r="D22" s="360"/>
      <c r="E22" s="360"/>
      <c r="F22" s="2"/>
      <c r="G22" s="2"/>
      <c r="H22" s="2"/>
      <c r="I22" s="2"/>
      <c r="J22" s="2"/>
      <c r="K22" s="2"/>
      <c r="L22" s="2"/>
      <c r="M22" s="2"/>
    </row>
    <row r="23" spans="1:16" ht="20.25" customHeight="1" x14ac:dyDescent="0.2">
      <c r="A23" s="149" t="s">
        <v>160</v>
      </c>
      <c r="B23" s="150"/>
      <c r="C23" s="150"/>
      <c r="D23" s="150"/>
      <c r="E23" s="150"/>
      <c r="F23" s="497" t="s">
        <v>49</v>
      </c>
      <c r="G23" s="498"/>
      <c r="H23" s="499"/>
      <c r="I23" s="121"/>
      <c r="J23" s="219" t="s">
        <v>38</v>
      </c>
      <c r="K23" s="122"/>
      <c r="L23" s="122"/>
      <c r="M23" s="116"/>
      <c r="N23" s="26"/>
      <c r="O23" s="27"/>
      <c r="P23" s="28"/>
    </row>
    <row r="24" spans="1:16" ht="20.25" customHeight="1" x14ac:dyDescent="0.15">
      <c r="A24" s="114" t="s">
        <v>44</v>
      </c>
      <c r="B24" s="29"/>
      <c r="C24" s="29"/>
      <c r="D24" s="29"/>
      <c r="E24" s="29"/>
      <c r="F24" s="519" t="s">
        <v>49</v>
      </c>
      <c r="G24" s="520"/>
      <c r="H24" s="521"/>
      <c r="I24" s="119"/>
      <c r="J24" s="120"/>
      <c r="K24" s="120"/>
      <c r="L24" s="120"/>
      <c r="M24" s="120"/>
      <c r="N24" s="26"/>
      <c r="O24" s="27"/>
      <c r="P24" s="28"/>
    </row>
    <row r="25" spans="1:16" ht="20.25" customHeight="1" thickBot="1" x14ac:dyDescent="0.2">
      <c r="A25" s="115" t="s">
        <v>45</v>
      </c>
      <c r="B25" s="30"/>
      <c r="C25" s="30"/>
      <c r="D25" s="30"/>
      <c r="E25" s="30"/>
      <c r="F25" s="428" t="s">
        <v>223</v>
      </c>
      <c r="G25" s="429"/>
      <c r="H25" s="430"/>
      <c r="I25" s="121"/>
      <c r="J25" s="122"/>
      <c r="K25" s="122"/>
      <c r="L25" s="122"/>
      <c r="M25" s="116"/>
      <c r="N25" s="26"/>
      <c r="O25" s="27"/>
      <c r="P25" s="28"/>
    </row>
    <row r="26" spans="1:16" ht="20.25" customHeight="1" x14ac:dyDescent="0.15">
      <c r="A26" s="4"/>
      <c r="G26" s="2"/>
      <c r="H26" s="2"/>
      <c r="I26" s="2"/>
      <c r="J26" s="7"/>
      <c r="K26" s="2"/>
      <c r="L26" s="2"/>
      <c r="M26" s="26"/>
      <c r="N26" s="27"/>
      <c r="O26" s="28"/>
    </row>
    <row r="27" spans="1:16" ht="20.25" customHeight="1" thickBot="1" x14ac:dyDescent="0.2">
      <c r="A27" s="360" t="s">
        <v>164</v>
      </c>
      <c r="B27" s="360"/>
      <c r="C27" s="360"/>
      <c r="D27" s="360"/>
      <c r="E27" s="360"/>
      <c r="G27" s="2"/>
      <c r="H27" s="2"/>
      <c r="I27" s="2"/>
      <c r="J27" s="2"/>
      <c r="K27" s="2"/>
      <c r="L27" s="2"/>
      <c r="M27" s="26"/>
      <c r="N27" s="27"/>
      <c r="O27" s="28"/>
    </row>
    <row r="28" spans="1:16" ht="20.25" customHeight="1" x14ac:dyDescent="0.15">
      <c r="A28" s="530" t="s">
        <v>165</v>
      </c>
      <c r="B28" s="531"/>
      <c r="C28" s="531"/>
      <c r="D28" s="531"/>
      <c r="E28" s="532"/>
      <c r="F28" s="356" t="s">
        <v>176</v>
      </c>
      <c r="G28" s="356"/>
      <c r="H28" s="357"/>
      <c r="I28" s="122"/>
      <c r="K28" s="122"/>
      <c r="L28" s="122"/>
      <c r="M28" s="116"/>
      <c r="N28" s="26"/>
      <c r="O28" s="27"/>
      <c r="P28" s="28"/>
    </row>
    <row r="29" spans="1:16" ht="20.25" customHeight="1" x14ac:dyDescent="0.2">
      <c r="A29" s="533" t="s">
        <v>166</v>
      </c>
      <c r="B29" s="534"/>
      <c r="C29" s="534"/>
      <c r="D29" s="534"/>
      <c r="E29" s="535"/>
      <c r="F29" s="358" t="s">
        <v>224</v>
      </c>
      <c r="G29" s="358"/>
      <c r="H29" s="359"/>
      <c r="I29" s="122"/>
      <c r="J29" s="219" t="s">
        <v>38</v>
      </c>
      <c r="K29" s="122"/>
      <c r="L29" s="122"/>
      <c r="M29" s="116"/>
      <c r="N29" s="26"/>
      <c r="O29" s="27"/>
      <c r="P29" s="28"/>
    </row>
    <row r="30" spans="1:16" ht="20.25" customHeight="1" thickBot="1" x14ac:dyDescent="0.25">
      <c r="A30" s="493" t="s">
        <v>213</v>
      </c>
      <c r="B30" s="494"/>
      <c r="C30" s="494"/>
      <c r="D30" s="494"/>
      <c r="E30" s="494"/>
      <c r="F30" s="536" t="s">
        <v>215</v>
      </c>
      <c r="G30" s="537"/>
      <c r="H30" s="538"/>
      <c r="I30" s="122"/>
      <c r="J30" s="219"/>
      <c r="K30" s="122"/>
      <c r="L30" s="122"/>
      <c r="M30" s="116"/>
      <c r="N30" s="26"/>
      <c r="O30" s="27"/>
      <c r="P30" s="28"/>
    </row>
    <row r="31" spans="1:16" ht="20.25" customHeight="1" x14ac:dyDescent="0.15">
      <c r="A31" s="4"/>
      <c r="G31" s="2"/>
      <c r="H31" s="2"/>
      <c r="I31" s="2"/>
      <c r="J31" s="2"/>
      <c r="K31" s="2"/>
      <c r="L31" s="2"/>
      <c r="M31" s="26"/>
      <c r="N31" s="27"/>
      <c r="O31" s="28"/>
    </row>
    <row r="32" spans="1:16" ht="20.25" customHeight="1" thickBot="1" x14ac:dyDescent="0.2">
      <c r="A32" s="112" t="s">
        <v>65</v>
      </c>
      <c r="B32" s="4"/>
      <c r="C32" s="4"/>
      <c r="D32" s="4"/>
      <c r="E32" s="4"/>
      <c r="F32" s="25"/>
      <c r="G32" s="2"/>
      <c r="H32" s="2"/>
      <c r="I32" s="2"/>
      <c r="J32" s="2"/>
      <c r="K32" s="2"/>
      <c r="L32" s="2"/>
      <c r="M32" s="26"/>
      <c r="N32" s="27"/>
      <c r="O32" s="28"/>
    </row>
    <row r="33" spans="1:16" ht="20.25" hidden="1" customHeight="1" x14ac:dyDescent="0.15">
      <c r="A33" s="522" t="s">
        <v>52</v>
      </c>
      <c r="B33" s="523"/>
      <c r="C33" s="523"/>
      <c r="D33" s="523"/>
      <c r="E33" s="524"/>
      <c r="F33" s="525" t="s">
        <v>49</v>
      </c>
      <c r="G33" s="526"/>
      <c r="H33" s="526"/>
      <c r="I33" s="527" t="s">
        <v>59</v>
      </c>
      <c r="J33" s="528"/>
      <c r="K33" s="525" t="s">
        <v>49</v>
      </c>
      <c r="L33" s="526"/>
      <c r="M33" s="529"/>
      <c r="N33" s="424" t="s">
        <v>152</v>
      </c>
      <c r="O33" s="425"/>
      <c r="P33" s="28"/>
    </row>
    <row r="34" spans="1:16" ht="20.25" hidden="1" customHeight="1" x14ac:dyDescent="0.15">
      <c r="A34" s="390" t="s">
        <v>53</v>
      </c>
      <c r="B34" s="391"/>
      <c r="C34" s="391"/>
      <c r="D34" s="391"/>
      <c r="E34" s="392"/>
      <c r="F34" s="393" t="s">
        <v>49</v>
      </c>
      <c r="G34" s="394"/>
      <c r="H34" s="394"/>
      <c r="I34" s="395" t="s">
        <v>60</v>
      </c>
      <c r="J34" s="396"/>
      <c r="K34" s="393" t="s">
        <v>49</v>
      </c>
      <c r="L34" s="394"/>
      <c r="M34" s="397"/>
      <c r="N34" s="26"/>
      <c r="O34" s="27"/>
      <c r="P34" s="28"/>
    </row>
    <row r="35" spans="1:16" ht="20.25" hidden="1" customHeight="1" x14ac:dyDescent="0.15">
      <c r="A35" s="398" t="s">
        <v>54</v>
      </c>
      <c r="B35" s="399"/>
      <c r="C35" s="399"/>
      <c r="D35" s="399"/>
      <c r="E35" s="400"/>
      <c r="F35" s="401" t="s">
        <v>49</v>
      </c>
      <c r="G35" s="402"/>
      <c r="H35" s="402"/>
      <c r="I35" s="403" t="s">
        <v>61</v>
      </c>
      <c r="J35" s="404"/>
      <c r="K35" s="401" t="s">
        <v>49</v>
      </c>
      <c r="L35" s="402"/>
      <c r="M35" s="518"/>
      <c r="N35" s="26"/>
      <c r="O35" s="27"/>
      <c r="P35" s="28"/>
    </row>
    <row r="36" spans="1:16" ht="20.25" customHeight="1" x14ac:dyDescent="0.15">
      <c r="A36" s="149" t="s">
        <v>222</v>
      </c>
      <c r="B36" s="150"/>
      <c r="C36" s="150"/>
      <c r="D36" s="150"/>
      <c r="E36" s="150"/>
      <c r="F36" s="576" t="s">
        <v>64</v>
      </c>
      <c r="G36" s="577"/>
      <c r="H36" s="578"/>
      <c r="I36" s="495" t="s">
        <v>62</v>
      </c>
      <c r="J36" s="496"/>
      <c r="K36" s="497"/>
      <c r="L36" s="498"/>
      <c r="M36" s="499"/>
      <c r="N36" s="424" t="s">
        <v>174</v>
      </c>
      <c r="O36" s="425"/>
      <c r="P36" s="28"/>
    </row>
    <row r="37" spans="1:16" ht="20.25" customHeight="1" x14ac:dyDescent="0.15">
      <c r="A37" s="380" t="s">
        <v>55</v>
      </c>
      <c r="B37" s="381"/>
      <c r="C37" s="381"/>
      <c r="D37" s="381"/>
      <c r="E37" s="382"/>
      <c r="F37" s="383" t="s">
        <v>56</v>
      </c>
      <c r="G37" s="384"/>
      <c r="H37" s="384"/>
      <c r="I37" s="385" t="s">
        <v>63</v>
      </c>
      <c r="J37" s="386"/>
      <c r="K37" s="387"/>
      <c r="L37" s="388"/>
      <c r="M37" s="389"/>
      <c r="N37" s="26"/>
      <c r="O37" s="27"/>
      <c r="P37" s="28"/>
    </row>
    <row r="38" spans="1:16" ht="20.25" customHeight="1" thickBot="1" x14ac:dyDescent="0.2">
      <c r="A38" s="232" t="s">
        <v>57</v>
      </c>
      <c r="B38" s="295"/>
      <c r="C38" s="295"/>
      <c r="D38" s="295"/>
      <c r="E38" s="296"/>
      <c r="F38" s="500" t="s">
        <v>64</v>
      </c>
      <c r="G38" s="501"/>
      <c r="H38" s="502"/>
      <c r="I38" s="426" t="s">
        <v>60</v>
      </c>
      <c r="J38" s="427"/>
      <c r="K38" s="428"/>
      <c r="L38" s="429"/>
      <c r="M38" s="430"/>
      <c r="N38" s="27"/>
      <c r="O38" s="28"/>
    </row>
    <row r="39" spans="1:16" ht="20.25" customHeight="1" x14ac:dyDescent="0.15">
      <c r="A39" s="295"/>
      <c r="B39" s="297"/>
      <c r="C39" s="297"/>
      <c r="D39" s="297"/>
      <c r="E39" s="297"/>
      <c r="F39" s="503"/>
      <c r="G39" s="503"/>
      <c r="H39" s="503"/>
      <c r="I39" s="244"/>
      <c r="J39" s="244"/>
      <c r="K39" s="11"/>
      <c r="L39" s="11"/>
      <c r="M39" s="11"/>
      <c r="N39" s="27"/>
      <c r="O39" s="28"/>
    </row>
    <row r="40" spans="1:16" ht="20.25" customHeight="1" x14ac:dyDescent="0.15">
      <c r="A40" s="227"/>
      <c r="B40" s="227"/>
      <c r="C40" s="227"/>
      <c r="D40" s="227"/>
      <c r="E40" s="227"/>
      <c r="F40" s="11"/>
      <c r="G40" s="11"/>
      <c r="H40" s="11"/>
      <c r="I40" s="244"/>
      <c r="J40" s="244"/>
      <c r="K40" s="11"/>
      <c r="L40" s="11"/>
      <c r="M40" s="11"/>
      <c r="N40" s="27"/>
      <c r="O40" s="28"/>
    </row>
    <row r="41" spans="1:16" ht="15" x14ac:dyDescent="0.15">
      <c r="A41" s="4"/>
      <c r="G41" s="2"/>
      <c r="I41" s="2"/>
      <c r="J41" s="2"/>
      <c r="K41" s="2"/>
      <c r="L41" s="2"/>
      <c r="M41" s="26"/>
      <c r="N41" s="27"/>
      <c r="O41" s="28"/>
    </row>
    <row r="42" spans="1:16" ht="18" hidden="1" thickBot="1" x14ac:dyDescent="0.2">
      <c r="A42" s="370" t="s">
        <v>51</v>
      </c>
      <c r="B42" s="370"/>
      <c r="C42" s="370"/>
      <c r="D42" s="370"/>
      <c r="E42" s="370"/>
      <c r="F42" s="2"/>
      <c r="G42" s="2"/>
      <c r="H42" s="2"/>
      <c r="I42" s="2"/>
      <c r="J42" s="2"/>
      <c r="K42" s="2"/>
      <c r="L42" s="2"/>
      <c r="M42" s="26"/>
      <c r="N42" s="27"/>
      <c r="O42" s="28"/>
    </row>
    <row r="43" spans="1:16" ht="17.25" hidden="1" x14ac:dyDescent="0.15">
      <c r="A43" s="96" t="s">
        <v>46</v>
      </c>
      <c r="B43" s="97"/>
      <c r="C43" s="97"/>
      <c r="D43" s="97"/>
      <c r="E43" s="97"/>
      <c r="F43" s="371" t="s">
        <v>49</v>
      </c>
      <c r="G43" s="372"/>
      <c r="H43" s="373"/>
      <c r="N43" s="26"/>
      <c r="O43" s="27"/>
      <c r="P43" s="28"/>
    </row>
    <row r="44" spans="1:16" ht="17.25" hidden="1" x14ac:dyDescent="0.15">
      <c r="A44" s="98" t="s">
        <v>47</v>
      </c>
      <c r="B44" s="99"/>
      <c r="C44" s="99"/>
      <c r="D44" s="99"/>
      <c r="E44" s="100"/>
      <c r="F44" s="374" t="s">
        <v>49</v>
      </c>
      <c r="G44" s="375"/>
      <c r="H44" s="376"/>
      <c r="I44" s="19"/>
      <c r="J44" s="19"/>
      <c r="K44" s="19"/>
      <c r="L44" s="19"/>
      <c r="M44" s="19"/>
    </row>
    <row r="45" spans="1:16" ht="18" hidden="1" thickBot="1" x14ac:dyDescent="0.2">
      <c r="A45" s="101" t="s">
        <v>48</v>
      </c>
      <c r="B45" s="102"/>
      <c r="C45" s="102"/>
      <c r="D45" s="102"/>
      <c r="E45" s="103"/>
      <c r="F45" s="377" t="s">
        <v>49</v>
      </c>
      <c r="G45" s="378"/>
      <c r="H45" s="379"/>
      <c r="I45" s="19"/>
      <c r="J45" s="19"/>
      <c r="K45" s="19"/>
      <c r="L45" s="19"/>
      <c r="M45" s="19"/>
    </row>
    <row r="46" spans="1:16" ht="15" hidden="1" x14ac:dyDescent="0.15">
      <c r="A46" s="4"/>
      <c r="G46" s="2"/>
      <c r="H46" s="2"/>
      <c r="I46" s="2"/>
      <c r="J46" s="2"/>
      <c r="K46" s="2"/>
      <c r="L46" s="2"/>
      <c r="M46" s="2"/>
    </row>
    <row r="47" spans="1:16" ht="21" customHeight="1" thickBot="1" x14ac:dyDescent="0.2">
      <c r="A47" s="123" t="s">
        <v>151</v>
      </c>
      <c r="B47" s="32"/>
      <c r="C47" s="32"/>
      <c r="D47" s="32"/>
      <c r="E47" s="32"/>
      <c r="F47" s="33"/>
      <c r="G47" s="33"/>
      <c r="H47" s="33"/>
      <c r="I47" s="33"/>
      <c r="J47" s="34"/>
      <c r="K47" s="34"/>
      <c r="L47" s="35"/>
      <c r="M47" s="36"/>
    </row>
    <row r="48" spans="1:16" ht="19.5" customHeight="1" x14ac:dyDescent="0.15">
      <c r="A48" s="361" t="s">
        <v>0</v>
      </c>
      <c r="B48" s="362"/>
      <c r="C48" s="362"/>
      <c r="D48" s="362"/>
      <c r="E48" s="363"/>
      <c r="F48" s="367" t="s">
        <v>1</v>
      </c>
      <c r="G48" s="368"/>
      <c r="H48" s="368" t="s">
        <v>2</v>
      </c>
      <c r="I48" s="368"/>
      <c r="J48" s="368" t="s">
        <v>3</v>
      </c>
      <c r="K48" s="368"/>
      <c r="L48" s="368" t="s">
        <v>4</v>
      </c>
      <c r="M48" s="369"/>
      <c r="N48" s="37" t="s">
        <v>92</v>
      </c>
      <c r="O48" s="38" t="s">
        <v>92</v>
      </c>
    </row>
    <row r="49" spans="1:15" ht="19.5" customHeight="1" thickBot="1" x14ac:dyDescent="0.2">
      <c r="A49" s="364"/>
      <c r="B49" s="365"/>
      <c r="C49" s="365"/>
      <c r="D49" s="365"/>
      <c r="E49" s="366"/>
      <c r="F49" s="207" t="s">
        <v>5</v>
      </c>
      <c r="G49" s="206" t="s">
        <v>6</v>
      </c>
      <c r="H49" s="206" t="s">
        <v>5</v>
      </c>
      <c r="I49" s="206" t="s">
        <v>6</v>
      </c>
      <c r="J49" s="206" t="s">
        <v>5</v>
      </c>
      <c r="K49" s="206" t="s">
        <v>6</v>
      </c>
      <c r="L49" s="206" t="s">
        <v>5</v>
      </c>
      <c r="M49" s="208" t="s">
        <v>6</v>
      </c>
      <c r="N49" s="39" t="s">
        <v>111</v>
      </c>
      <c r="O49" s="40" t="s">
        <v>112</v>
      </c>
    </row>
    <row r="50" spans="1:15" ht="19.5" customHeight="1" x14ac:dyDescent="0.15">
      <c r="A50" s="439" t="s">
        <v>67</v>
      </c>
      <c r="B50" s="440"/>
      <c r="C50" s="440"/>
      <c r="D50" s="440"/>
      <c r="E50" s="441"/>
      <c r="F50" s="19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289900</v>
      </c>
      <c r="G50" s="19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285090</v>
      </c>
      <c r="H50" s="19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211670</v>
      </c>
      <c r="I50" s="19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206860</v>
      </c>
      <c r="J50" s="200"/>
      <c r="K50" s="209"/>
      <c r="L50" s="201"/>
      <c r="M50" s="202"/>
      <c r="N50" s="41">
        <f>(F50*$F$10+G50*$F$11)+(H50*SUM($G$10:$H$10)+I50*SUM($G$11:$H$11))+(J50*$I$10+K50*$I$11)+(L50*SUM($J$10:$K$10)+M50*SUM($J$11:$K$11))</f>
        <v>0</v>
      </c>
      <c r="O50" s="42">
        <f>N50*12</f>
        <v>0</v>
      </c>
    </row>
    <row r="51" spans="1:15" ht="19.5" customHeight="1" x14ac:dyDescent="0.15">
      <c r="A51" s="539" t="s">
        <v>68</v>
      </c>
      <c r="B51" s="488" t="s">
        <v>187</v>
      </c>
      <c r="C51" s="489"/>
      <c r="D51" s="489"/>
      <c r="E51" s="490"/>
      <c r="F51" s="20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27800</v>
      </c>
      <c r="G51" s="43">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27300</v>
      </c>
      <c r="H51" s="44">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20000</v>
      </c>
      <c r="I51" s="19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19500</v>
      </c>
      <c r="J51" s="138"/>
      <c r="K51" s="139"/>
      <c r="L51" s="190"/>
      <c r="M51" s="191"/>
      <c r="N51" s="45">
        <f>(F51*$F$10+G51*$F$11)+(H51*($G$10+$H$10)+I51*($G$11+$H$11))+(J51*$I$10+K51*$I$11)+(L51*($J$10+$K$10)+M51*($J$11+$K$11))</f>
        <v>0</v>
      </c>
      <c r="O51" s="46">
        <f t="shared" ref="O51:O58" si="2">N51*12</f>
        <v>0</v>
      </c>
    </row>
    <row r="52" spans="1:15" ht="19.5" customHeight="1" x14ac:dyDescent="0.15">
      <c r="A52" s="507"/>
      <c r="B52" s="298" t="s">
        <v>160</v>
      </c>
      <c r="C52" s="299"/>
      <c r="D52" s="299"/>
      <c r="E52" s="299"/>
      <c r="F52" s="431">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32"/>
      <c r="H52" s="433">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34"/>
      <c r="J52" s="136"/>
      <c r="K52" s="137"/>
      <c r="L52" s="204"/>
      <c r="M52" s="205"/>
      <c r="N52" s="47">
        <f>(F52*$F$12)+(H52*$G$12+H52*$H$12)</f>
        <v>0</v>
      </c>
      <c r="O52" s="48">
        <f>N52*12</f>
        <v>0</v>
      </c>
    </row>
    <row r="53" spans="1:15" ht="15" customHeight="1" x14ac:dyDescent="0.15">
      <c r="A53" s="507"/>
      <c r="B53" s="49"/>
      <c r="C53" s="491" t="s">
        <v>186</v>
      </c>
      <c r="D53" s="492"/>
      <c r="E53" s="492"/>
      <c r="F53" s="435">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初年度!$F$18</f>
        <v>0</v>
      </c>
      <c r="G53" s="436"/>
      <c r="H53" s="437">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初年度!$F$18</f>
        <v>0</v>
      </c>
      <c r="I53" s="438"/>
      <c r="J53" s="138"/>
      <c r="K53" s="139"/>
      <c r="L53" s="190"/>
      <c r="M53" s="191"/>
      <c r="N53" s="45">
        <f>(F53*$F$12)+(H53*$G$12+H53*$H$12)</f>
        <v>0</v>
      </c>
      <c r="O53" s="46">
        <f>N53*12</f>
        <v>0</v>
      </c>
    </row>
    <row r="54" spans="1:15" ht="18" hidden="1" customHeight="1" x14ac:dyDescent="0.15">
      <c r="A54" s="507"/>
      <c r="B54" s="310" t="s">
        <v>42</v>
      </c>
      <c r="C54" s="311"/>
      <c r="D54" s="311"/>
      <c r="E54" s="312"/>
      <c r="F54" s="304" t="s">
        <v>109</v>
      </c>
      <c r="G54" s="305"/>
      <c r="H54" s="305"/>
      <c r="I54" s="305"/>
      <c r="J54" s="305"/>
      <c r="K54" s="305"/>
      <c r="L54" s="305"/>
      <c r="M54" s="306"/>
      <c r="N54" s="93" t="s">
        <v>110</v>
      </c>
      <c r="O54" s="94" t="s">
        <v>110</v>
      </c>
    </row>
    <row r="55" spans="1:15" ht="18" hidden="1" customHeight="1" x14ac:dyDescent="0.15">
      <c r="A55" s="507"/>
      <c r="B55" s="95"/>
      <c r="C55" s="307" t="s">
        <v>69</v>
      </c>
      <c r="D55" s="308"/>
      <c r="E55" s="309"/>
      <c r="F55" s="304" t="s">
        <v>109</v>
      </c>
      <c r="G55" s="305"/>
      <c r="H55" s="305"/>
      <c r="I55" s="305"/>
      <c r="J55" s="305"/>
      <c r="K55" s="305"/>
      <c r="L55" s="305"/>
      <c r="M55" s="306"/>
      <c r="N55" s="93" t="s">
        <v>110</v>
      </c>
      <c r="O55" s="94" t="s">
        <v>110</v>
      </c>
    </row>
    <row r="56" spans="1:15" ht="18" hidden="1" customHeight="1" x14ac:dyDescent="0.15">
      <c r="A56" s="507"/>
      <c r="B56" s="310" t="s">
        <v>43</v>
      </c>
      <c r="C56" s="311"/>
      <c r="D56" s="311"/>
      <c r="E56" s="312"/>
      <c r="F56" s="304" t="s">
        <v>109</v>
      </c>
      <c r="G56" s="305"/>
      <c r="H56" s="305"/>
      <c r="I56" s="305"/>
      <c r="J56" s="455" t="s">
        <v>109</v>
      </c>
      <c r="K56" s="305"/>
      <c r="L56" s="305"/>
      <c r="M56" s="306"/>
      <c r="N56" s="93" t="s">
        <v>110</v>
      </c>
      <c r="O56" s="94" t="s">
        <v>110</v>
      </c>
    </row>
    <row r="57" spans="1:15" ht="18" hidden="1" customHeight="1" x14ac:dyDescent="0.15">
      <c r="A57" s="507"/>
      <c r="B57" s="95"/>
      <c r="C57" s="307" t="s">
        <v>69</v>
      </c>
      <c r="D57" s="308"/>
      <c r="E57" s="309"/>
      <c r="F57" s="304" t="s">
        <v>109</v>
      </c>
      <c r="G57" s="305"/>
      <c r="H57" s="305"/>
      <c r="I57" s="305"/>
      <c r="J57" s="455" t="s">
        <v>109</v>
      </c>
      <c r="K57" s="305"/>
      <c r="L57" s="305"/>
      <c r="M57" s="306"/>
      <c r="N57" s="93" t="s">
        <v>110</v>
      </c>
      <c r="O57" s="94" t="s">
        <v>110</v>
      </c>
    </row>
    <row r="58" spans="1:15" ht="21" customHeight="1" x14ac:dyDescent="0.15">
      <c r="A58" s="507"/>
      <c r="B58" s="320" t="s">
        <v>7</v>
      </c>
      <c r="C58" s="321"/>
      <c r="D58" s="321"/>
      <c r="E58" s="322"/>
      <c r="F58" s="445">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38"/>
      <c r="H58" s="338"/>
      <c r="I58" s="338"/>
      <c r="J58" s="136"/>
      <c r="K58" s="137"/>
      <c r="L58" s="204"/>
      <c r="M58" s="205"/>
      <c r="N58" s="47">
        <f>F58*$L$9</f>
        <v>0</v>
      </c>
      <c r="O58" s="48">
        <f t="shared" si="2"/>
        <v>0</v>
      </c>
    </row>
    <row r="59" spans="1:15" ht="21" customHeight="1" thickBot="1" x14ac:dyDescent="0.2">
      <c r="A59" s="507"/>
      <c r="B59" s="298" t="s">
        <v>8</v>
      </c>
      <c r="C59" s="299"/>
      <c r="D59" s="299"/>
      <c r="E59" s="300"/>
      <c r="F59" s="446">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22600</v>
      </c>
      <c r="G59" s="447"/>
      <c r="H59" s="447"/>
      <c r="I59" s="447"/>
      <c r="J59" s="196"/>
      <c r="K59" s="210"/>
      <c r="L59" s="192"/>
      <c r="M59" s="193"/>
      <c r="N59" s="50">
        <f>F59*$L$9</f>
        <v>0</v>
      </c>
      <c r="O59" s="51">
        <f>N59*12</f>
        <v>0</v>
      </c>
    </row>
    <row r="60" spans="1:15" ht="21" customHeight="1" x14ac:dyDescent="0.15">
      <c r="A60" s="506" t="s">
        <v>167</v>
      </c>
      <c r="B60" s="448" t="s">
        <v>168</v>
      </c>
      <c r="C60" s="449"/>
      <c r="D60" s="449"/>
      <c r="E60" s="450"/>
      <c r="F60" s="451">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52"/>
      <c r="H60" s="452"/>
      <c r="I60" s="452"/>
      <c r="J60" s="452"/>
      <c r="K60" s="452"/>
      <c r="L60" s="452"/>
      <c r="M60" s="453"/>
      <c r="N60" s="151">
        <f>F60*$L$9</f>
        <v>0</v>
      </c>
      <c r="O60" s="152">
        <f t="shared" ref="O60" si="3">N60*12</f>
        <v>0</v>
      </c>
    </row>
    <row r="61" spans="1:15" ht="21" customHeight="1" x14ac:dyDescent="0.15">
      <c r="A61" s="507"/>
      <c r="B61" s="298" t="s">
        <v>169</v>
      </c>
      <c r="C61" s="299"/>
      <c r="D61" s="299"/>
      <c r="E61" s="300"/>
      <c r="F61" s="270">
        <f>IF($F$29="その他",IF($L$8&lt;13,ROUNDDOWN(SUM(F50,F51)*単価!$S$5,-1),IF(AND($L$8&gt;=単価!$A$9,$L$8&lt;=単価!$C$9),ROUNDDOWN(SUM(開設初年度!F50,開設初年度!F51)*単価!$S$9,-1),0)))*-1</f>
        <v>0</v>
      </c>
      <c r="G61" s="271">
        <f>IF($F$29="その他",IF($L$8&lt;13,ROUNDDOWN(SUM(G50,G51)*単価!$S$5,-1),IF(AND(開設初年度!$L$8&lt;=単価!$C$9,開設初年度!$L$8&gt;=単価!$A$9),ROUNDDOWN(SUM(開設初年度!G50,開設初年度!G51)*単価!$S$9,-1),0)))*-1</f>
        <v>0</v>
      </c>
      <c r="H61" s="271">
        <f>IF($F$29="その他",IF($L$8&lt;13,ROUNDDOWN(SUM(H50,H51)*単価!$S$5,-1),IF(AND(開設初年度!$L$8&lt;=単価!$C$9,開設初年度!$L$8&gt;=単価!$A$9),ROUNDDOWN(SUM(開設初年度!H50,開設初年度!H51)*単価!$S$9,-1),0)))*-1</f>
        <v>0</v>
      </c>
      <c r="I61" s="271">
        <f>IF($F$29="その他",IF($L$8&lt;13,ROUNDDOWN(SUM(I50,I51)*単価!$S$5,-1),IF(AND(開設初年度!$L$8&lt;=単価!$C$9,開設初年度!$L$8&gt;=単価!$A$9),ROUNDDOWN(SUM(開設初年度!I50,開設初年度!I51)*単価!$S$9,-1),0)))*-1</f>
        <v>0</v>
      </c>
      <c r="J61" s="272"/>
      <c r="K61" s="272"/>
      <c r="L61" s="272"/>
      <c r="M61" s="273"/>
      <c r="N61" s="50">
        <f>F61*F10+G61*F11+H61*(G10+H10)+I61*(G11+H11)</f>
        <v>0</v>
      </c>
      <c r="O61" s="51">
        <f>N61*12</f>
        <v>0</v>
      </c>
    </row>
    <row r="62" spans="1:15" ht="21" customHeight="1" thickBot="1" x14ac:dyDescent="0.2">
      <c r="A62" s="508"/>
      <c r="B62" s="509" t="s">
        <v>213</v>
      </c>
      <c r="C62" s="510"/>
      <c r="D62" s="510"/>
      <c r="E62" s="511"/>
      <c r="F62" s="446">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447"/>
      <c r="H62" s="447"/>
      <c r="I62" s="447"/>
      <c r="J62" s="269"/>
      <c r="K62" s="192"/>
      <c r="L62" s="192"/>
      <c r="M62" s="274"/>
      <c r="N62" s="153">
        <f>F62*$L$9</f>
        <v>0</v>
      </c>
      <c r="O62" s="118">
        <f>N62*12</f>
        <v>0</v>
      </c>
    </row>
    <row r="63" spans="1:15" ht="21" hidden="1" customHeight="1" x14ac:dyDescent="0.15">
      <c r="A63" s="442" t="s">
        <v>72</v>
      </c>
      <c r="B63" s="327" t="s">
        <v>52</v>
      </c>
      <c r="C63" s="328"/>
      <c r="D63" s="328"/>
      <c r="E63" s="329"/>
      <c r="F63" s="330">
        <f>IF($F$33="該当",'単価（特定加算分）'!C2,0)</f>
        <v>0</v>
      </c>
      <c r="G63" s="331"/>
      <c r="H63" s="331"/>
      <c r="I63" s="331"/>
      <c r="J63" s="331"/>
      <c r="K63" s="331"/>
      <c r="L63" s="331"/>
      <c r="M63" s="332"/>
      <c r="N63" s="326" t="e">
        <f>ROUNDDOWN((F63+F64)/$L$9,-1)*$L$9</f>
        <v>#DIV/0!</v>
      </c>
      <c r="O63" s="313" t="e">
        <f>N63*12</f>
        <v>#DIV/0!</v>
      </c>
    </row>
    <row r="64" spans="1:15" ht="21" hidden="1" customHeight="1" x14ac:dyDescent="0.15">
      <c r="A64" s="443"/>
      <c r="B64" s="154"/>
      <c r="C64" s="315" t="s">
        <v>69</v>
      </c>
      <c r="D64" s="316"/>
      <c r="E64" s="317"/>
      <c r="F64" s="318">
        <f>IF($F$33="該当",'単価（特定加算分）'!D2,0)*$F$18</f>
        <v>0</v>
      </c>
      <c r="G64" s="318"/>
      <c r="H64" s="318"/>
      <c r="I64" s="318"/>
      <c r="J64" s="318"/>
      <c r="K64" s="318"/>
      <c r="L64" s="318"/>
      <c r="M64" s="318"/>
      <c r="N64" s="323"/>
      <c r="O64" s="314"/>
    </row>
    <row r="65" spans="1:15" ht="21" hidden="1" customHeight="1" x14ac:dyDescent="0.15">
      <c r="A65" s="443"/>
      <c r="B65" s="301" t="s">
        <v>73</v>
      </c>
      <c r="C65" s="302"/>
      <c r="D65" s="302"/>
      <c r="E65" s="303"/>
      <c r="F65" s="318">
        <f>IF($F$34="Ａに該当",'単価（特定加算分）'!C3,0)</f>
        <v>0</v>
      </c>
      <c r="G65" s="318"/>
      <c r="H65" s="318"/>
      <c r="I65" s="318"/>
      <c r="J65" s="318"/>
      <c r="K65" s="318"/>
      <c r="L65" s="318"/>
      <c r="M65" s="318"/>
      <c r="N65" s="325" t="e">
        <f>ROUNDDOWN((F65+F66)/$L$9,-1)*$L$9</f>
        <v>#DIV/0!</v>
      </c>
      <c r="O65" s="319" t="e">
        <f>N65*12</f>
        <v>#DIV/0!</v>
      </c>
    </row>
    <row r="66" spans="1:15" ht="21" hidden="1" customHeight="1" x14ac:dyDescent="0.15">
      <c r="A66" s="443"/>
      <c r="B66" s="154"/>
      <c r="C66" s="315" t="s">
        <v>69</v>
      </c>
      <c r="D66" s="316"/>
      <c r="E66" s="317"/>
      <c r="F66" s="318">
        <f>IF($F$34="Ａに該当",'単価（特定加算分）'!D3,0)*$F$18</f>
        <v>0</v>
      </c>
      <c r="G66" s="318"/>
      <c r="H66" s="318"/>
      <c r="I66" s="318"/>
      <c r="J66" s="318"/>
      <c r="K66" s="318"/>
      <c r="L66" s="318"/>
      <c r="M66" s="318"/>
      <c r="N66" s="324"/>
      <c r="O66" s="314"/>
    </row>
    <row r="67" spans="1:15" ht="21" hidden="1" customHeight="1" x14ac:dyDescent="0.15">
      <c r="A67" s="443"/>
      <c r="B67" s="301" t="s">
        <v>74</v>
      </c>
      <c r="C67" s="302"/>
      <c r="D67" s="302"/>
      <c r="E67" s="303"/>
      <c r="F67" s="318">
        <f>IF($F$34="Ｂに該当",'単価（特定加算分）'!C4,0)</f>
        <v>0</v>
      </c>
      <c r="G67" s="318"/>
      <c r="H67" s="318"/>
      <c r="I67" s="318"/>
      <c r="J67" s="318"/>
      <c r="K67" s="318"/>
      <c r="L67" s="318"/>
      <c r="M67" s="318"/>
      <c r="N67" s="323" t="e">
        <f>ROUNDDOWN((F67+F68)/$L$9,-1)*$L$9</f>
        <v>#DIV/0!</v>
      </c>
      <c r="O67" s="319" t="e">
        <f>N67*12</f>
        <v>#DIV/0!</v>
      </c>
    </row>
    <row r="68" spans="1:15" ht="21" hidden="1" customHeight="1" x14ac:dyDescent="0.15">
      <c r="A68" s="443"/>
      <c r="B68" s="154"/>
      <c r="C68" s="315" t="s">
        <v>69</v>
      </c>
      <c r="D68" s="316"/>
      <c r="E68" s="317"/>
      <c r="F68" s="318">
        <f>IF($F$34="Ｂに該当",'単価（特定加算分）'!D4,0)*$F$18</f>
        <v>0</v>
      </c>
      <c r="G68" s="318"/>
      <c r="H68" s="318"/>
      <c r="I68" s="318"/>
      <c r="J68" s="318"/>
      <c r="K68" s="318"/>
      <c r="L68" s="318"/>
      <c r="M68" s="318"/>
      <c r="N68" s="324"/>
      <c r="O68" s="314"/>
    </row>
    <row r="69" spans="1:15" ht="21" hidden="1" customHeight="1" x14ac:dyDescent="0.15">
      <c r="A69" s="443"/>
      <c r="B69" s="301" t="s">
        <v>75</v>
      </c>
      <c r="C69" s="302"/>
      <c r="D69" s="302"/>
      <c r="E69" s="303"/>
      <c r="F69" s="318">
        <f>IF($F$35="該当",'単価（特定加算分）'!C5,0)</f>
        <v>0</v>
      </c>
      <c r="G69" s="318"/>
      <c r="H69" s="318"/>
      <c r="I69" s="318"/>
      <c r="J69" s="318"/>
      <c r="K69" s="318"/>
      <c r="L69" s="318"/>
      <c r="M69" s="318"/>
      <c r="N69" s="323" t="e">
        <f>ROUNDDOWN((F69+F70)/$L$9,-1)*$L$9</f>
        <v>#DIV/0!</v>
      </c>
      <c r="O69" s="319" t="e">
        <f>N69*12</f>
        <v>#DIV/0!</v>
      </c>
    </row>
    <row r="70" spans="1:15" ht="21" hidden="1" customHeight="1" x14ac:dyDescent="0.15">
      <c r="A70" s="443"/>
      <c r="B70" s="154"/>
      <c r="C70" s="315" t="s">
        <v>69</v>
      </c>
      <c r="D70" s="316"/>
      <c r="E70" s="317"/>
      <c r="F70" s="318">
        <f>IF($F$35="該当",'単価（特定加算分）'!D5,0)*$F$18</f>
        <v>0</v>
      </c>
      <c r="G70" s="318"/>
      <c r="H70" s="318"/>
      <c r="I70" s="318"/>
      <c r="J70" s="318"/>
      <c r="K70" s="318"/>
      <c r="L70" s="318"/>
      <c r="M70" s="318"/>
      <c r="N70" s="324"/>
      <c r="O70" s="314"/>
    </row>
    <row r="71" spans="1:15" ht="21" hidden="1" customHeight="1" x14ac:dyDescent="0.15">
      <c r="A71" s="443"/>
      <c r="B71" s="342" t="s">
        <v>206</v>
      </c>
      <c r="C71" s="343"/>
      <c r="D71" s="344"/>
      <c r="E71" s="291" t="s">
        <v>198</v>
      </c>
      <c r="F71" s="348">
        <v>0</v>
      </c>
      <c r="G71" s="349"/>
      <c r="H71" s="349"/>
      <c r="I71" s="349"/>
      <c r="J71" s="349"/>
      <c r="K71" s="349"/>
      <c r="L71" s="349"/>
      <c r="M71" s="350"/>
      <c r="N71" s="325" t="s">
        <v>220</v>
      </c>
      <c r="O71" s="319" t="s">
        <v>220</v>
      </c>
    </row>
    <row r="72" spans="1:15" ht="21" hidden="1" customHeight="1" x14ac:dyDescent="0.15">
      <c r="A72" s="443"/>
      <c r="B72" s="345"/>
      <c r="C72" s="346"/>
      <c r="D72" s="347"/>
      <c r="E72" s="292" t="s">
        <v>199</v>
      </c>
      <c r="F72" s="351">
        <v>0</v>
      </c>
      <c r="G72" s="352"/>
      <c r="H72" s="352"/>
      <c r="I72" s="352"/>
      <c r="J72" s="352"/>
      <c r="K72" s="352"/>
      <c r="L72" s="352"/>
      <c r="M72" s="353"/>
      <c r="N72" s="324"/>
      <c r="O72" s="314"/>
    </row>
    <row r="73" spans="1:15" ht="21" customHeight="1" x14ac:dyDescent="0.15">
      <c r="A73" s="443"/>
      <c r="B73" s="320" t="s">
        <v>55</v>
      </c>
      <c r="C73" s="321"/>
      <c r="D73" s="321"/>
      <c r="E73" s="322"/>
      <c r="F73" s="338">
        <f>'単価（特定加算分）'!C12</f>
        <v>120</v>
      </c>
      <c r="G73" s="338"/>
      <c r="H73" s="338"/>
      <c r="I73" s="338"/>
      <c r="J73" s="338"/>
      <c r="K73" s="338"/>
      <c r="L73" s="338"/>
      <c r="M73" s="338"/>
      <c r="N73" s="47">
        <f>F73*$L$9</f>
        <v>0</v>
      </c>
      <c r="O73" s="48">
        <f t="shared" ref="O73" si="4">N73*12</f>
        <v>0</v>
      </c>
    </row>
    <row r="74" spans="1:15" ht="21" customHeight="1" x14ac:dyDescent="0.15">
      <c r="A74" s="443"/>
      <c r="B74" s="320" t="s">
        <v>57</v>
      </c>
      <c r="C74" s="321"/>
      <c r="D74" s="321"/>
      <c r="E74" s="322"/>
      <c r="F74" s="338" t="s">
        <v>64</v>
      </c>
      <c r="G74" s="338"/>
      <c r="H74" s="338"/>
      <c r="I74" s="338"/>
      <c r="J74" s="338"/>
      <c r="K74" s="338"/>
      <c r="L74" s="338"/>
      <c r="M74" s="338"/>
      <c r="N74" s="52" t="s">
        <v>107</v>
      </c>
      <c r="O74" s="53" t="s">
        <v>108</v>
      </c>
    </row>
    <row r="75" spans="1:15" ht="21" customHeight="1" x14ac:dyDescent="0.15">
      <c r="A75" s="443"/>
      <c r="B75" s="320" t="s">
        <v>58</v>
      </c>
      <c r="C75" s="321"/>
      <c r="D75" s="321"/>
      <c r="E75" s="322"/>
      <c r="F75" s="338" t="s">
        <v>64</v>
      </c>
      <c r="G75" s="338"/>
      <c r="H75" s="338"/>
      <c r="I75" s="338"/>
      <c r="J75" s="338"/>
      <c r="K75" s="338"/>
      <c r="L75" s="338"/>
      <c r="M75" s="338"/>
      <c r="N75" s="52" t="s">
        <v>107</v>
      </c>
      <c r="O75" s="53" t="s">
        <v>108</v>
      </c>
    </row>
    <row r="76" spans="1:15" ht="21" hidden="1" customHeight="1" x14ac:dyDescent="0.15">
      <c r="A76" s="443"/>
      <c r="B76" s="339" t="s">
        <v>59</v>
      </c>
      <c r="C76" s="340"/>
      <c r="D76" s="340"/>
      <c r="E76" s="341"/>
      <c r="F76" s="318">
        <f>IF(K33="400時間以上800時間未満",'単価（特定加算分）'!C15,IF(K33="800時間以上1200時間未満",'単価（特定加算分）'!C16,IF(K33="1200時間以上",'単価（特定加算分）'!C17,0)))</f>
        <v>0</v>
      </c>
      <c r="G76" s="318"/>
      <c r="H76" s="318"/>
      <c r="I76" s="318"/>
      <c r="J76" s="318"/>
      <c r="K76" s="318"/>
      <c r="L76" s="318"/>
      <c r="M76" s="318"/>
      <c r="N76" s="155" t="s">
        <v>107</v>
      </c>
      <c r="O76" s="156" t="e">
        <f>ROUNDDOWN(F76/$L$9,-1)*$L$9</f>
        <v>#DIV/0!</v>
      </c>
    </row>
    <row r="77" spans="1:15" ht="21" hidden="1" customHeight="1" x14ac:dyDescent="0.15">
      <c r="A77" s="443"/>
      <c r="B77" s="339" t="s">
        <v>60</v>
      </c>
      <c r="C77" s="340"/>
      <c r="D77" s="340"/>
      <c r="E77" s="341"/>
      <c r="F77" s="318">
        <f>IF($K$34="該当",'単価（特定加算分）'!C18,0)</f>
        <v>0</v>
      </c>
      <c r="G77" s="318"/>
      <c r="H77" s="318"/>
      <c r="I77" s="318"/>
      <c r="J77" s="318"/>
      <c r="K77" s="318"/>
      <c r="L77" s="318"/>
      <c r="M77" s="318"/>
      <c r="N77" s="155" t="s">
        <v>107</v>
      </c>
      <c r="O77" s="156" t="e">
        <f>ROUNDDOWN(F77/$L$9,-1)*$L$9</f>
        <v>#DIV/0!</v>
      </c>
    </row>
    <row r="78" spans="1:15" ht="21" hidden="1" customHeight="1" x14ac:dyDescent="0.15">
      <c r="A78" s="443"/>
      <c r="B78" s="339" t="s">
        <v>61</v>
      </c>
      <c r="C78" s="340"/>
      <c r="D78" s="340"/>
      <c r="E78" s="341"/>
      <c r="F78" s="318">
        <f>IF($K$35="該当",'単価（特定加算分）'!C19,0)</f>
        <v>0</v>
      </c>
      <c r="G78" s="318"/>
      <c r="H78" s="318"/>
      <c r="I78" s="318"/>
      <c r="J78" s="318"/>
      <c r="K78" s="318"/>
      <c r="L78" s="318"/>
      <c r="M78" s="318"/>
      <c r="N78" s="155" t="s">
        <v>107</v>
      </c>
      <c r="O78" s="156" t="e">
        <f>ROUNDDOWN(F78/$L$9,-1)*$L$9</f>
        <v>#DIV/0!</v>
      </c>
    </row>
    <row r="79" spans="1:15" ht="21" customHeight="1" x14ac:dyDescent="0.15">
      <c r="A79" s="443"/>
      <c r="B79" s="298" t="s">
        <v>62</v>
      </c>
      <c r="C79" s="299"/>
      <c r="D79" s="299"/>
      <c r="E79" s="300"/>
      <c r="F79" s="338">
        <f>IF($K$36="Ａ",'単価（特定加算分）'!C20,IF($K$36="Ｂ",'単価（特定加算分）'!C21,IF($K$36="Ｃ",'単価（特定加算分）'!C22,0)))</f>
        <v>0</v>
      </c>
      <c r="G79" s="338"/>
      <c r="H79" s="338"/>
      <c r="I79" s="338"/>
      <c r="J79" s="338"/>
      <c r="K79" s="338"/>
      <c r="L79" s="338"/>
      <c r="M79" s="338"/>
      <c r="N79" s="462" t="e">
        <f>ROUNDDOWN((F79+F80)/$L$9,-1)*$L$9</f>
        <v>#DIV/0!</v>
      </c>
      <c r="O79" s="464" t="e">
        <f>N79*12</f>
        <v>#DIV/0!</v>
      </c>
    </row>
    <row r="80" spans="1:15" ht="21" customHeight="1" x14ac:dyDescent="0.15">
      <c r="A80" s="443"/>
      <c r="B80" s="265"/>
      <c r="C80" s="259" t="s">
        <v>210</v>
      </c>
      <c r="D80" s="260"/>
      <c r="E80" s="261"/>
      <c r="F80" s="435">
        <f>IF($K$36="Ａ",'単価（特定加算分）'!D20,IF($K$36="Ｂ",'単価（特定加算分）'!D21,IF($K$36="Ｃ",'単価（特定加算分）'!D22,0)))*$F$18</f>
        <v>0</v>
      </c>
      <c r="G80" s="460"/>
      <c r="H80" s="460"/>
      <c r="I80" s="460"/>
      <c r="J80" s="460"/>
      <c r="K80" s="460"/>
      <c r="L80" s="460"/>
      <c r="M80" s="461"/>
      <c r="N80" s="463"/>
      <c r="O80" s="465"/>
    </row>
    <row r="81" spans="1:15" ht="21" customHeight="1" x14ac:dyDescent="0.15">
      <c r="A81" s="443"/>
      <c r="B81" s="298" t="s">
        <v>76</v>
      </c>
      <c r="C81" s="299"/>
      <c r="D81" s="299"/>
      <c r="E81" s="300"/>
      <c r="F81" s="454">
        <f>IF($K$37="該当",'単価（特定加算分）'!C24,0)</f>
        <v>0</v>
      </c>
      <c r="G81" s="454"/>
      <c r="H81" s="454"/>
      <c r="I81" s="454"/>
      <c r="J81" s="454"/>
      <c r="K81" s="454"/>
      <c r="L81" s="454"/>
      <c r="M81" s="454"/>
      <c r="N81" s="157" t="s">
        <v>107</v>
      </c>
      <c r="O81" s="51" t="e">
        <f>ROUNDDOWN(F81/$L$9,-1)*$L$9</f>
        <v>#DIV/0!</v>
      </c>
    </row>
    <row r="82" spans="1:15" ht="19.5" hidden="1" customHeight="1" x14ac:dyDescent="0.15">
      <c r="A82" s="443"/>
      <c r="B82" s="333" t="s">
        <v>46</v>
      </c>
      <c r="C82" s="334"/>
      <c r="D82" s="334"/>
      <c r="E82" s="335"/>
      <c r="F82" s="336" t="s">
        <v>109</v>
      </c>
      <c r="G82" s="336"/>
      <c r="H82" s="336"/>
      <c r="I82" s="336"/>
      <c r="J82" s="336"/>
      <c r="K82" s="336"/>
      <c r="L82" s="336"/>
      <c r="M82" s="336"/>
      <c r="N82" s="155" t="s">
        <v>107</v>
      </c>
      <c r="O82" s="187" t="s">
        <v>107</v>
      </c>
    </row>
    <row r="83" spans="1:15" ht="19.5" hidden="1" customHeight="1" x14ac:dyDescent="0.15">
      <c r="A83" s="443"/>
      <c r="B83" s="333" t="s">
        <v>71</v>
      </c>
      <c r="C83" s="334"/>
      <c r="D83" s="334"/>
      <c r="E83" s="335"/>
      <c r="F83" s="336" t="s">
        <v>109</v>
      </c>
      <c r="G83" s="336"/>
      <c r="H83" s="336"/>
      <c r="I83" s="336"/>
      <c r="J83" s="336"/>
      <c r="K83" s="336"/>
      <c r="L83" s="336"/>
      <c r="M83" s="336"/>
      <c r="N83" s="155" t="s">
        <v>107</v>
      </c>
      <c r="O83" s="187" t="s">
        <v>107</v>
      </c>
    </row>
    <row r="84" spans="1:15" ht="19.5" hidden="1" customHeight="1" x14ac:dyDescent="0.15">
      <c r="A84" s="443"/>
      <c r="B84" s="301" t="s">
        <v>70</v>
      </c>
      <c r="C84" s="302"/>
      <c r="D84" s="302"/>
      <c r="E84" s="303"/>
      <c r="F84" s="337" t="s">
        <v>109</v>
      </c>
      <c r="G84" s="337"/>
      <c r="H84" s="337"/>
      <c r="I84" s="337"/>
      <c r="J84" s="337"/>
      <c r="K84" s="337"/>
      <c r="L84" s="337"/>
      <c r="M84" s="337"/>
      <c r="N84" s="188" t="s">
        <v>107</v>
      </c>
      <c r="O84" s="189" t="s">
        <v>108</v>
      </c>
    </row>
    <row r="85" spans="1:15" ht="21" customHeight="1" thickBot="1" x14ac:dyDescent="0.2">
      <c r="A85" s="444"/>
      <c r="B85" s="457" t="s">
        <v>60</v>
      </c>
      <c r="C85" s="458"/>
      <c r="D85" s="458"/>
      <c r="E85" s="459"/>
      <c r="F85" s="447">
        <f>IF($K$38="該当",'単価（特定加算分）'!C18,0)</f>
        <v>0</v>
      </c>
      <c r="G85" s="447"/>
      <c r="H85" s="447"/>
      <c r="I85" s="447"/>
      <c r="J85" s="447"/>
      <c r="K85" s="447"/>
      <c r="L85" s="447"/>
      <c r="M85" s="447"/>
      <c r="N85" s="54" t="s">
        <v>64</v>
      </c>
      <c r="O85" s="118" t="e">
        <f>ROUNDDOWN(F85/$L$9,-1)*$L$9</f>
        <v>#DIV/0!</v>
      </c>
    </row>
    <row r="86" spans="1:15" ht="19.5" customHeight="1" x14ac:dyDescent="0.15">
      <c r="A86" s="412" t="s">
        <v>116</v>
      </c>
      <c r="B86" s="413"/>
      <c r="C86" s="413"/>
      <c r="D86" s="413"/>
      <c r="E86" s="414"/>
      <c r="F86" s="418" t="s">
        <v>147</v>
      </c>
      <c r="G86" s="419"/>
      <c r="H86" s="419"/>
      <c r="I86" s="419"/>
      <c r="J86" s="419"/>
      <c r="K86" s="419"/>
      <c r="L86" s="419"/>
      <c r="M86" s="420"/>
      <c r="N86" s="55" t="e">
        <f>SUM(N50:N85)</f>
        <v>#DIV/0!</v>
      </c>
      <c r="O86" s="56" t="e">
        <f>SUM(O50:O85)</f>
        <v>#DIV/0!</v>
      </c>
    </row>
    <row r="87" spans="1:15" ht="19.5" customHeight="1" thickBot="1" x14ac:dyDescent="0.2">
      <c r="A87" s="415"/>
      <c r="B87" s="416"/>
      <c r="C87" s="416"/>
      <c r="D87" s="416"/>
      <c r="E87" s="417"/>
      <c r="F87" s="421" t="s">
        <v>155</v>
      </c>
      <c r="G87" s="422"/>
      <c r="H87" s="422"/>
      <c r="I87" s="422"/>
      <c r="J87" s="422"/>
      <c r="K87" s="422"/>
      <c r="L87" s="422"/>
      <c r="M87" s="422"/>
      <c r="N87" s="423"/>
      <c r="O87" s="57">
        <f>ROUNDDOWN(SUM($O$51,$O$53,$O$55,$O$57,SUM($F$64,$F$66,$F$68,$F$70)*12)*$F$19/$F$18,-3)</f>
        <v>0</v>
      </c>
    </row>
    <row r="88" spans="1:15" ht="17.25" x14ac:dyDescent="0.15">
      <c r="A88" s="456" t="s">
        <v>177</v>
      </c>
      <c r="B88" s="456"/>
      <c r="C88" s="456"/>
      <c r="D88" s="456"/>
      <c r="E88" s="456"/>
      <c r="F88" s="456"/>
      <c r="G88" s="456"/>
      <c r="H88" s="456"/>
      <c r="I88" s="456"/>
      <c r="J88" s="456"/>
      <c r="K88" s="456"/>
      <c r="L88" s="456"/>
      <c r="M88" s="456"/>
      <c r="N88" s="456"/>
      <c r="O88" s="125" t="e">
        <f>ROUNDDOWN((O86-ROUNDDOWN(O87*$F$20/$F$19,-3))/12,-3)</f>
        <v>#DIV/0!</v>
      </c>
    </row>
    <row r="89" spans="1:15" ht="10.5" customHeight="1" x14ac:dyDescent="0.15">
      <c r="A89" s="126"/>
      <c r="B89" s="126"/>
      <c r="C89" s="126"/>
      <c r="D89" s="126"/>
      <c r="E89" s="126"/>
      <c r="F89" s="126"/>
      <c r="G89" s="126"/>
      <c r="H89" s="126"/>
      <c r="I89" s="126"/>
      <c r="J89" s="126"/>
      <c r="K89" s="126"/>
      <c r="L89" s="126"/>
      <c r="M89" s="126"/>
      <c r="N89" s="126"/>
      <c r="O89" s="125"/>
    </row>
    <row r="90" spans="1:15" ht="19.5" customHeight="1" x14ac:dyDescent="0.2">
      <c r="A90" s="58" t="s">
        <v>178</v>
      </c>
      <c r="B90" s="59"/>
      <c r="C90" s="59"/>
      <c r="D90" s="59"/>
      <c r="E90" s="60"/>
      <c r="F90" s="61"/>
      <c r="G90" s="61"/>
      <c r="H90" s="61"/>
      <c r="I90" s="61"/>
      <c r="J90" s="61"/>
      <c r="K90" s="61"/>
      <c r="O90" s="133" t="s">
        <v>159</v>
      </c>
    </row>
    <row r="91" spans="1:15" ht="19.5" customHeight="1" x14ac:dyDescent="0.15">
      <c r="A91" s="476" t="s">
        <v>149</v>
      </c>
      <c r="B91" s="476"/>
      <c r="C91" s="476"/>
      <c r="D91" s="476"/>
      <c r="E91" s="476"/>
      <c r="F91" s="477" t="s">
        <v>129</v>
      </c>
      <c r="G91" s="478"/>
      <c r="H91" s="479"/>
      <c r="I91" s="480" t="s">
        <v>144</v>
      </c>
      <c r="J91" s="481"/>
      <c r="K91" s="481"/>
      <c r="L91" s="481"/>
      <c r="M91" s="481"/>
      <c r="N91" s="481"/>
      <c r="O91" s="482"/>
    </row>
    <row r="92" spans="1:15" ht="17.25" customHeight="1" x14ac:dyDescent="0.15">
      <c r="A92" s="476"/>
      <c r="B92" s="476"/>
      <c r="C92" s="476"/>
      <c r="D92" s="476"/>
      <c r="E92" s="476"/>
      <c r="F92" s="62"/>
      <c r="G92" s="483" t="s">
        <v>130</v>
      </c>
      <c r="H92" s="484" t="s">
        <v>145</v>
      </c>
      <c r="I92" s="486" t="s">
        <v>141</v>
      </c>
      <c r="J92" s="466" t="s">
        <v>142</v>
      </c>
      <c r="K92" s="467"/>
      <c r="L92" s="109"/>
      <c r="M92" s="68"/>
      <c r="N92" s="470" t="s">
        <v>154</v>
      </c>
      <c r="O92" s="471"/>
    </row>
    <row r="93" spans="1:15" ht="35.25" customHeight="1" x14ac:dyDescent="0.15">
      <c r="A93" s="476"/>
      <c r="B93" s="476"/>
      <c r="C93" s="476"/>
      <c r="D93" s="476"/>
      <c r="E93" s="476"/>
      <c r="F93" s="63"/>
      <c r="G93" s="483"/>
      <c r="H93" s="485"/>
      <c r="I93" s="487"/>
      <c r="J93" s="468"/>
      <c r="K93" s="469"/>
      <c r="L93" s="474" t="s">
        <v>153</v>
      </c>
      <c r="M93" s="475"/>
      <c r="N93" s="472"/>
      <c r="O93" s="473"/>
    </row>
    <row r="94" spans="1:15" ht="18.75" customHeight="1" x14ac:dyDescent="0.15">
      <c r="A94" s="405" t="s">
        <v>9</v>
      </c>
      <c r="B94" s="405"/>
      <c r="C94" s="405"/>
      <c r="D94" s="405"/>
      <c r="E94" s="405"/>
      <c r="F94" s="64">
        <f t="shared" ref="F94:F105" si="5">SUM(G94:H94)</f>
        <v>19</v>
      </c>
      <c r="G94" s="65">
        <v>12</v>
      </c>
      <c r="H94" s="66">
        <v>7</v>
      </c>
      <c r="I94" s="67" t="e">
        <f>ROUNDDOWN(SUM($N$50:$N$84)-SUM($N$51,#REF!,$N$53,$N$55,$N$57,$F$64,$F$66,$F$68,$F$70)+SUM($N$51,#REF!,$N$53,$N$55,$N$57,$F$64,$F$66,$F$68,$F$70)/$F$18*F94,-3)</f>
        <v>#DIV/0!</v>
      </c>
      <c r="J94" s="406" t="e">
        <f t="shared" ref="J94:J105" si="6">ROUNDDOWN($O$86-$O$87/$F$19*$F$18+$O$87/$F$19*F94,-3)</f>
        <v>#DIV/0!</v>
      </c>
      <c r="K94" s="407"/>
      <c r="L94" s="408">
        <f t="shared" ref="L94:L105" si="7">ROUNDDOWN($O$87/$F$19*G94,-3)</f>
        <v>0</v>
      </c>
      <c r="M94" s="409"/>
      <c r="N94" s="410" t="e">
        <f t="shared" ref="N94:N103" si="8">ROUNDDOWN((J94-ROUNDDOWN(L94*H94/G94,-3))/12,-3)</f>
        <v>#DIV/0!</v>
      </c>
      <c r="O94" s="411"/>
    </row>
    <row r="95" spans="1:15" ht="18.75" customHeight="1" x14ac:dyDescent="0.15">
      <c r="A95" s="405" t="s">
        <v>134</v>
      </c>
      <c r="B95" s="405"/>
      <c r="C95" s="405"/>
      <c r="D95" s="405"/>
      <c r="E95" s="405"/>
      <c r="F95" s="64">
        <f t="shared" si="5"/>
        <v>18</v>
      </c>
      <c r="G95" s="65">
        <v>12</v>
      </c>
      <c r="H95" s="66">
        <v>6</v>
      </c>
      <c r="I95" s="67" t="e">
        <f>ROUNDDOWN(SUM($N$50:$N$84)-SUM($N$51,#REF!,$N$53,$N$55,$N$57,$F$64,$F$66,$F$68,$F$70)+SUM($N$51,#REF!,$N$53,$N$55,$N$57,$F$64,$F$66,$F$68,$F$70)/$F$18*F95,-3)</f>
        <v>#DIV/0!</v>
      </c>
      <c r="J95" s="406" t="e">
        <f t="shared" si="6"/>
        <v>#DIV/0!</v>
      </c>
      <c r="K95" s="407"/>
      <c r="L95" s="408">
        <f t="shared" si="7"/>
        <v>0</v>
      </c>
      <c r="M95" s="409"/>
      <c r="N95" s="410" t="e">
        <f t="shared" si="8"/>
        <v>#DIV/0!</v>
      </c>
      <c r="O95" s="411"/>
    </row>
    <row r="96" spans="1:15" ht="18.75" customHeight="1" x14ac:dyDescent="0.15">
      <c r="A96" s="405" t="s">
        <v>131</v>
      </c>
      <c r="B96" s="405"/>
      <c r="C96" s="405"/>
      <c r="D96" s="405"/>
      <c r="E96" s="405"/>
      <c r="F96" s="64">
        <f t="shared" si="5"/>
        <v>17</v>
      </c>
      <c r="G96" s="65">
        <v>11</v>
      </c>
      <c r="H96" s="66">
        <v>6</v>
      </c>
      <c r="I96" s="67" t="e">
        <f>ROUNDDOWN(SUM($N$50:$N$84)-SUM($N$51,#REF!,$N$53,$N$55,$N$57,$F$64,$F$66,$F$68,$F$70)+SUM($N$51,#REF!,$N$53,$N$55,$N$57,$F$64,$F$66,$F$68,$F$70)/$F$18*F96,-3)</f>
        <v>#DIV/0!</v>
      </c>
      <c r="J96" s="406" t="e">
        <f t="shared" si="6"/>
        <v>#DIV/0!</v>
      </c>
      <c r="K96" s="407"/>
      <c r="L96" s="408">
        <f t="shared" si="7"/>
        <v>0</v>
      </c>
      <c r="M96" s="409"/>
      <c r="N96" s="410" t="e">
        <f t="shared" si="8"/>
        <v>#DIV/0!</v>
      </c>
      <c r="O96" s="411"/>
    </row>
    <row r="97" spans="1:15" ht="18.75" customHeight="1" x14ac:dyDescent="0.15">
      <c r="A97" s="405" t="s">
        <v>132</v>
      </c>
      <c r="B97" s="405"/>
      <c r="C97" s="405"/>
      <c r="D97" s="405"/>
      <c r="E97" s="405"/>
      <c r="F97" s="64">
        <f t="shared" si="5"/>
        <v>16</v>
      </c>
      <c r="G97" s="65">
        <v>10</v>
      </c>
      <c r="H97" s="66">
        <v>6</v>
      </c>
      <c r="I97" s="67" t="e">
        <f>ROUNDDOWN(SUM($N$50:$N$84)-SUM($N$51,#REF!,$N$53,$N$55,$N$57,$F$64,$F$66,$F$68,$F$70)+SUM($N$51,#REF!,$N$53,$N$55,$N$57,$F$64,$F$66,$F$68,$F$70)/$F$18*F97,-3)</f>
        <v>#DIV/0!</v>
      </c>
      <c r="J97" s="406" t="e">
        <f t="shared" si="6"/>
        <v>#DIV/0!</v>
      </c>
      <c r="K97" s="407"/>
      <c r="L97" s="408">
        <f t="shared" si="7"/>
        <v>0</v>
      </c>
      <c r="M97" s="409"/>
      <c r="N97" s="410" t="e">
        <f t="shared" si="8"/>
        <v>#DIV/0!</v>
      </c>
      <c r="O97" s="411"/>
    </row>
    <row r="98" spans="1:15" ht="18.75" customHeight="1" x14ac:dyDescent="0.15">
      <c r="A98" s="405" t="s">
        <v>133</v>
      </c>
      <c r="B98" s="405"/>
      <c r="C98" s="405"/>
      <c r="D98" s="405"/>
      <c r="E98" s="405"/>
      <c r="F98" s="64">
        <f t="shared" si="5"/>
        <v>15</v>
      </c>
      <c r="G98" s="65">
        <v>9</v>
      </c>
      <c r="H98" s="66">
        <v>6</v>
      </c>
      <c r="I98" s="67" t="e">
        <f>ROUNDDOWN(SUM($N$50:$N$84)-SUM($N$51,#REF!,$N$53,$N$55,$N$57,$F$64,$F$66,$F$68,$F$70)+SUM($N$51,#REF!,$N$53,$N$55,$N$57,$F$64,$F$66,$F$68,$F$70)/$F$18*F98,-3)</f>
        <v>#DIV/0!</v>
      </c>
      <c r="J98" s="406" t="e">
        <f t="shared" si="6"/>
        <v>#DIV/0!</v>
      </c>
      <c r="K98" s="407"/>
      <c r="L98" s="408">
        <f t="shared" si="7"/>
        <v>0</v>
      </c>
      <c r="M98" s="409"/>
      <c r="N98" s="410" t="e">
        <f t="shared" si="8"/>
        <v>#DIV/0!</v>
      </c>
      <c r="O98" s="411"/>
    </row>
    <row r="99" spans="1:15" ht="18.75" customHeight="1" x14ac:dyDescent="0.15">
      <c r="A99" s="405" t="s">
        <v>135</v>
      </c>
      <c r="B99" s="405"/>
      <c r="C99" s="405"/>
      <c r="D99" s="405"/>
      <c r="E99" s="405"/>
      <c r="F99" s="64">
        <f t="shared" si="5"/>
        <v>14</v>
      </c>
      <c r="G99" s="65">
        <v>8</v>
      </c>
      <c r="H99" s="66">
        <v>6</v>
      </c>
      <c r="I99" s="67" t="e">
        <f>ROUNDDOWN(SUM($N$50:$N$84)-SUM($N$51,#REF!,$N$53,$N$55,$N$57,$F$64,$F$66,$F$68,$F$70)+SUM($N$51,#REF!,$N$53,$N$55,$N$57,$F$64,$F$66,$F$68,$F$70)/$F$18*F99,-3)</f>
        <v>#DIV/0!</v>
      </c>
      <c r="J99" s="406" t="e">
        <f t="shared" si="6"/>
        <v>#DIV/0!</v>
      </c>
      <c r="K99" s="407"/>
      <c r="L99" s="408">
        <f t="shared" si="7"/>
        <v>0</v>
      </c>
      <c r="M99" s="409"/>
      <c r="N99" s="410" t="e">
        <f t="shared" si="8"/>
        <v>#DIV/0!</v>
      </c>
      <c r="O99" s="411"/>
    </row>
    <row r="100" spans="1:15" ht="18.75" customHeight="1" x14ac:dyDescent="0.15">
      <c r="A100" s="405" t="s">
        <v>136</v>
      </c>
      <c r="B100" s="405"/>
      <c r="C100" s="405"/>
      <c r="D100" s="405"/>
      <c r="E100" s="405"/>
      <c r="F100" s="64">
        <f t="shared" si="5"/>
        <v>13</v>
      </c>
      <c r="G100" s="65">
        <v>7</v>
      </c>
      <c r="H100" s="66">
        <v>6</v>
      </c>
      <c r="I100" s="67" t="e">
        <f>ROUNDDOWN(SUM($N$50:$N$84)-SUM($N$51,#REF!,$N$53,$N$55,$N$57,$F$64,$F$66,$F$68,$F$70)+SUM($N$51,#REF!,$N$53,$N$55,$N$57,$F$64,$F$66,$F$68,$F$70)/$F$18*F100,-3)</f>
        <v>#DIV/0!</v>
      </c>
      <c r="J100" s="406" t="e">
        <f t="shared" si="6"/>
        <v>#DIV/0!</v>
      </c>
      <c r="K100" s="407"/>
      <c r="L100" s="408">
        <f t="shared" si="7"/>
        <v>0</v>
      </c>
      <c r="M100" s="409"/>
      <c r="N100" s="410" t="e">
        <f t="shared" si="8"/>
        <v>#DIV/0!</v>
      </c>
      <c r="O100" s="411"/>
    </row>
    <row r="101" spans="1:15" ht="18.75" customHeight="1" x14ac:dyDescent="0.15">
      <c r="A101" s="405" t="s">
        <v>137</v>
      </c>
      <c r="B101" s="405"/>
      <c r="C101" s="405"/>
      <c r="D101" s="405"/>
      <c r="E101" s="405"/>
      <c r="F101" s="64">
        <f t="shared" si="5"/>
        <v>12</v>
      </c>
      <c r="G101" s="65">
        <v>6</v>
      </c>
      <c r="H101" s="66">
        <v>6</v>
      </c>
      <c r="I101" s="67" t="e">
        <f>ROUNDDOWN(SUM($N$50:$N$84)-SUM($N$51,#REF!,$N$53,$N$55,$N$57,$F$64,$F$66,$F$68,$F$70)+SUM($N$51,#REF!,$N$53,$N$55,$N$57,$F$64,$F$66,$F$68,$F$70)/$F$18*F101,-3)</f>
        <v>#DIV/0!</v>
      </c>
      <c r="J101" s="406" t="e">
        <f t="shared" si="6"/>
        <v>#DIV/0!</v>
      </c>
      <c r="K101" s="407"/>
      <c r="L101" s="408">
        <f t="shared" si="7"/>
        <v>0</v>
      </c>
      <c r="M101" s="409"/>
      <c r="N101" s="410" t="e">
        <f t="shared" si="8"/>
        <v>#DIV/0!</v>
      </c>
      <c r="O101" s="411"/>
    </row>
    <row r="102" spans="1:15" ht="18.75" customHeight="1" x14ac:dyDescent="0.15">
      <c r="A102" s="405" t="s">
        <v>138</v>
      </c>
      <c r="B102" s="405"/>
      <c r="C102" s="405"/>
      <c r="D102" s="405"/>
      <c r="E102" s="405"/>
      <c r="F102" s="64">
        <f t="shared" si="5"/>
        <v>11</v>
      </c>
      <c r="G102" s="65">
        <v>5</v>
      </c>
      <c r="H102" s="66">
        <v>6</v>
      </c>
      <c r="I102" s="67" t="e">
        <f>ROUNDDOWN(SUM($N$50:$N$84)-SUM($N$51,#REF!,$N$53,$N$55,$N$57,$F$64,$F$66,$F$68,$F$70)+SUM($N$51,#REF!,$N$53,$N$55,$N$57,$F$64,$F$66,$F$68,$F$70)/$F$18*F102,-3)</f>
        <v>#DIV/0!</v>
      </c>
      <c r="J102" s="406" t="e">
        <f t="shared" si="6"/>
        <v>#DIV/0!</v>
      </c>
      <c r="K102" s="407"/>
      <c r="L102" s="408">
        <f t="shared" si="7"/>
        <v>0</v>
      </c>
      <c r="M102" s="409"/>
      <c r="N102" s="410" t="e">
        <f t="shared" si="8"/>
        <v>#DIV/0!</v>
      </c>
      <c r="O102" s="411"/>
    </row>
    <row r="103" spans="1:15" ht="18.75" customHeight="1" x14ac:dyDescent="0.15">
      <c r="A103" s="405" t="s">
        <v>139</v>
      </c>
      <c r="B103" s="405"/>
      <c r="C103" s="405"/>
      <c r="D103" s="405"/>
      <c r="E103" s="405"/>
      <c r="F103" s="64">
        <f t="shared" si="5"/>
        <v>10</v>
      </c>
      <c r="G103" s="65">
        <v>4</v>
      </c>
      <c r="H103" s="66">
        <v>6</v>
      </c>
      <c r="I103" s="67" t="e">
        <f>ROUNDDOWN(SUM($N$50:$N$84)-SUM($N$51,#REF!,$N$53,$N$55,$N$57,$F$64,$F$66,$F$68,$F$70)+SUM($N$51,#REF!,$N$53,$N$55,$N$57,$F$64,$F$66,$F$68,$F$70)/$F$18*F103,-3)</f>
        <v>#DIV/0!</v>
      </c>
      <c r="J103" s="406" t="e">
        <f t="shared" si="6"/>
        <v>#DIV/0!</v>
      </c>
      <c r="K103" s="407"/>
      <c r="L103" s="408">
        <f t="shared" si="7"/>
        <v>0</v>
      </c>
      <c r="M103" s="409"/>
      <c r="N103" s="410" t="e">
        <f t="shared" si="8"/>
        <v>#DIV/0!</v>
      </c>
      <c r="O103" s="411"/>
    </row>
    <row r="104" spans="1:15" ht="18.75" customHeight="1" x14ac:dyDescent="0.15">
      <c r="A104" s="405" t="s">
        <v>140</v>
      </c>
      <c r="B104" s="405"/>
      <c r="C104" s="405"/>
      <c r="D104" s="405"/>
      <c r="E104" s="405"/>
      <c r="F104" s="64">
        <f t="shared" si="5"/>
        <v>9</v>
      </c>
      <c r="G104" s="65">
        <v>3</v>
      </c>
      <c r="H104" s="66">
        <v>6</v>
      </c>
      <c r="I104" s="67" t="e">
        <f>ROUNDDOWN(SUM($N$50:$N$84)-SUM($N$51,#REF!,$N$53,$N$55,$N$57,$F$64,$F$66,$F$68,$F$70)+SUM($N$51,#REF!,$N$53,$N$55,$N$57,$F$64,$F$66,$F$68,$F$70)/$F$18*F104,-3)</f>
        <v>#DIV/0!</v>
      </c>
      <c r="J104" s="406" t="e">
        <f t="shared" si="6"/>
        <v>#DIV/0!</v>
      </c>
      <c r="K104" s="407"/>
      <c r="L104" s="408">
        <f t="shared" si="7"/>
        <v>0</v>
      </c>
      <c r="M104" s="409"/>
      <c r="N104" s="410" t="e">
        <f>ROUNDDOWN((J104-ROUNDDOWN(L104*H104/G104,-3))/12,-3)</f>
        <v>#DIV/0!</v>
      </c>
      <c r="O104" s="411"/>
    </row>
    <row r="105" spans="1:15" ht="18.75" customHeight="1" x14ac:dyDescent="0.15">
      <c r="A105" s="405" t="s">
        <v>146</v>
      </c>
      <c r="B105" s="405"/>
      <c r="C105" s="405"/>
      <c r="D105" s="405"/>
      <c r="E105" s="405"/>
      <c r="F105" s="64">
        <f t="shared" si="5"/>
        <v>8</v>
      </c>
      <c r="G105" s="65">
        <v>2</v>
      </c>
      <c r="H105" s="66">
        <v>6</v>
      </c>
      <c r="I105" s="67" t="e">
        <f>ROUNDDOWN(SUM($N$50:$N$84)-SUM($N$51,#REF!,$N$53,$N$55,$N$57,$F$64,$F$66,$F$68,$F$70)+SUM($N$51,#REF!,$N$53,$N$55,$N$57,$F$64,$F$66,$F$68,$F$70)/$F$18*F105,-3)</f>
        <v>#DIV/0!</v>
      </c>
      <c r="J105" s="406" t="e">
        <f t="shared" si="6"/>
        <v>#DIV/0!</v>
      </c>
      <c r="K105" s="407"/>
      <c r="L105" s="408">
        <f t="shared" si="7"/>
        <v>0</v>
      </c>
      <c r="M105" s="409"/>
      <c r="N105" s="410" t="e">
        <f>ROUNDDOWN((J105-ROUNDDOWN(L105*H105/G105,-3))/12,-3)</f>
        <v>#DIV/0!</v>
      </c>
      <c r="O105" s="411"/>
    </row>
    <row r="107" spans="1:15" x14ac:dyDescent="0.15">
      <c r="A107" t="s">
        <v>179</v>
      </c>
    </row>
  </sheetData>
  <sheetProtection algorithmName="SHA-512" hashValue="SFY678qNyiRjMD9OTPj49r5KTXw//7Uc+5zQdQ7VkAS6iYL4CRRANy044HDnumqTSu4WyHr5VVjcCpabxAlJfQ==" saltValue="XwNbG/GdTZTICz1TfrdfUQ==" spinCount="100000" sheet="1" selectLockedCells="1"/>
  <dataConsolidate/>
  <mergeCells count="216">
    <mergeCell ref="N71:N72"/>
    <mergeCell ref="H4:J4"/>
    <mergeCell ref="A1:I2"/>
    <mergeCell ref="N33:O33"/>
    <mergeCell ref="A9:E9"/>
    <mergeCell ref="A13:E13"/>
    <mergeCell ref="A14:E14"/>
    <mergeCell ref="A17:E17"/>
    <mergeCell ref="A4:C4"/>
    <mergeCell ref="D4:F4"/>
    <mergeCell ref="K4:L4"/>
    <mergeCell ref="A7:C8"/>
    <mergeCell ref="D7:E7"/>
    <mergeCell ref="D8:E8"/>
    <mergeCell ref="A21:E21"/>
    <mergeCell ref="A22:E22"/>
    <mergeCell ref="F23:H23"/>
    <mergeCell ref="F17:H17"/>
    <mergeCell ref="A18:E18"/>
    <mergeCell ref="F18:H18"/>
    <mergeCell ref="B19:E19"/>
    <mergeCell ref="F19:H19"/>
    <mergeCell ref="B20:E20"/>
    <mergeCell ref="F36:H36"/>
    <mergeCell ref="M1:O1"/>
    <mergeCell ref="F6:L6"/>
    <mergeCell ref="A60:A62"/>
    <mergeCell ref="B62:E62"/>
    <mergeCell ref="F62:I62"/>
    <mergeCell ref="B77:E77"/>
    <mergeCell ref="F77:M77"/>
    <mergeCell ref="B75:E75"/>
    <mergeCell ref="F75:M75"/>
    <mergeCell ref="F20:H20"/>
    <mergeCell ref="B12:E12"/>
    <mergeCell ref="K35:M35"/>
    <mergeCell ref="F24:H24"/>
    <mergeCell ref="F25:H25"/>
    <mergeCell ref="A33:E33"/>
    <mergeCell ref="F33:H33"/>
    <mergeCell ref="I33:J33"/>
    <mergeCell ref="K33:M33"/>
    <mergeCell ref="A28:E28"/>
    <mergeCell ref="A29:E29"/>
    <mergeCell ref="F30:H30"/>
    <mergeCell ref="A51:A59"/>
    <mergeCell ref="B54:E54"/>
    <mergeCell ref="O71:O72"/>
    <mergeCell ref="B51:E51"/>
    <mergeCell ref="B52:E52"/>
    <mergeCell ref="C53:E53"/>
    <mergeCell ref="J57:M57"/>
    <mergeCell ref="A30:E30"/>
    <mergeCell ref="I36:J36"/>
    <mergeCell ref="K36:M36"/>
    <mergeCell ref="F38:H38"/>
    <mergeCell ref="F39:H39"/>
    <mergeCell ref="A88:N88"/>
    <mergeCell ref="A95:E95"/>
    <mergeCell ref="J95:K95"/>
    <mergeCell ref="L95:M95"/>
    <mergeCell ref="N95:O95"/>
    <mergeCell ref="B85:E85"/>
    <mergeCell ref="F80:M80"/>
    <mergeCell ref="F85:M85"/>
    <mergeCell ref="F78:M78"/>
    <mergeCell ref="N79:N80"/>
    <mergeCell ref="O79:O80"/>
    <mergeCell ref="J92:K93"/>
    <mergeCell ref="N92:O93"/>
    <mergeCell ref="L93:M93"/>
    <mergeCell ref="A94:E94"/>
    <mergeCell ref="J94:K94"/>
    <mergeCell ref="L94:M94"/>
    <mergeCell ref="N94:O94"/>
    <mergeCell ref="A91:E93"/>
    <mergeCell ref="F91:H91"/>
    <mergeCell ref="I91:O91"/>
    <mergeCell ref="G92:G93"/>
    <mergeCell ref="H92:H93"/>
    <mergeCell ref="I92:I93"/>
    <mergeCell ref="A86:E87"/>
    <mergeCell ref="F86:M86"/>
    <mergeCell ref="F87:N87"/>
    <mergeCell ref="N36:O36"/>
    <mergeCell ref="I38:J38"/>
    <mergeCell ref="K38:M38"/>
    <mergeCell ref="F52:G52"/>
    <mergeCell ref="H52:I52"/>
    <mergeCell ref="F53:G53"/>
    <mergeCell ref="H53:I53"/>
    <mergeCell ref="A50:E50"/>
    <mergeCell ref="A63:A85"/>
    <mergeCell ref="F58:I58"/>
    <mergeCell ref="F59:I59"/>
    <mergeCell ref="B60:E60"/>
    <mergeCell ref="F60:M60"/>
    <mergeCell ref="B73:E73"/>
    <mergeCell ref="F74:M74"/>
    <mergeCell ref="B81:E81"/>
    <mergeCell ref="F81:M81"/>
    <mergeCell ref="F56:I56"/>
    <mergeCell ref="J56:M56"/>
    <mergeCell ref="C57:E57"/>
    <mergeCell ref="F57:I57"/>
    <mergeCell ref="A97:E97"/>
    <mergeCell ref="J97:K97"/>
    <mergeCell ref="L97:M97"/>
    <mergeCell ref="N97:O97"/>
    <mergeCell ref="A98:E98"/>
    <mergeCell ref="J98:K98"/>
    <mergeCell ref="L98:M98"/>
    <mergeCell ref="N98:O98"/>
    <mergeCell ref="A96:E96"/>
    <mergeCell ref="J96:K96"/>
    <mergeCell ref="L96:M96"/>
    <mergeCell ref="N96:O96"/>
    <mergeCell ref="A105:E105"/>
    <mergeCell ref="J105:K105"/>
    <mergeCell ref="L105:M105"/>
    <mergeCell ref="N105:O105"/>
    <mergeCell ref="A103:E103"/>
    <mergeCell ref="J103:K103"/>
    <mergeCell ref="L103:M103"/>
    <mergeCell ref="N103:O103"/>
    <mergeCell ref="A104:E104"/>
    <mergeCell ref="J104:K104"/>
    <mergeCell ref="L104:M104"/>
    <mergeCell ref="N104:O104"/>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B10:B11"/>
    <mergeCell ref="F28:H28"/>
    <mergeCell ref="F29:H29"/>
    <mergeCell ref="A27:E27"/>
    <mergeCell ref="A48:E49"/>
    <mergeCell ref="F48:G48"/>
    <mergeCell ref="H48:I48"/>
    <mergeCell ref="J48:K48"/>
    <mergeCell ref="L48:M48"/>
    <mergeCell ref="A42:E42"/>
    <mergeCell ref="F43:H43"/>
    <mergeCell ref="F44:H44"/>
    <mergeCell ref="F45:H45"/>
    <mergeCell ref="A37:E37"/>
    <mergeCell ref="F37:H37"/>
    <mergeCell ref="I37:J37"/>
    <mergeCell ref="K37:M37"/>
    <mergeCell ref="A34:E34"/>
    <mergeCell ref="F34:H34"/>
    <mergeCell ref="I34:J34"/>
    <mergeCell ref="K34:M34"/>
    <mergeCell ref="A35:E35"/>
    <mergeCell ref="F35:H35"/>
    <mergeCell ref="I35:J35"/>
    <mergeCell ref="B82:E82"/>
    <mergeCell ref="F82:M82"/>
    <mergeCell ref="B83:E83"/>
    <mergeCell ref="F83:M83"/>
    <mergeCell ref="B84:E84"/>
    <mergeCell ref="C68:E68"/>
    <mergeCell ref="F68:M68"/>
    <mergeCell ref="B69:E69"/>
    <mergeCell ref="F69:M69"/>
    <mergeCell ref="C70:E70"/>
    <mergeCell ref="F84:M84"/>
    <mergeCell ref="B79:E79"/>
    <mergeCell ref="F79:M79"/>
    <mergeCell ref="F73:M73"/>
    <mergeCell ref="B78:E78"/>
    <mergeCell ref="B71:D72"/>
    <mergeCell ref="F71:M71"/>
    <mergeCell ref="F72:M72"/>
    <mergeCell ref="B76:E76"/>
    <mergeCell ref="F76:M76"/>
    <mergeCell ref="B74:E74"/>
    <mergeCell ref="N69:N70"/>
    <mergeCell ref="O69:O70"/>
    <mergeCell ref="F70:M70"/>
    <mergeCell ref="F65:M65"/>
    <mergeCell ref="N65:N66"/>
    <mergeCell ref="O65:O66"/>
    <mergeCell ref="C66:E66"/>
    <mergeCell ref="F66:M66"/>
    <mergeCell ref="N63:N64"/>
    <mergeCell ref="F67:M67"/>
    <mergeCell ref="N67:N68"/>
    <mergeCell ref="B63:E63"/>
    <mergeCell ref="F63:M63"/>
    <mergeCell ref="B61:E61"/>
    <mergeCell ref="B67:E67"/>
    <mergeCell ref="F54:M54"/>
    <mergeCell ref="C55:E55"/>
    <mergeCell ref="F55:M55"/>
    <mergeCell ref="B56:E56"/>
    <mergeCell ref="O63:O64"/>
    <mergeCell ref="C64:E64"/>
    <mergeCell ref="F64:M64"/>
    <mergeCell ref="B65:E65"/>
    <mergeCell ref="O67:O68"/>
    <mergeCell ref="B58:E58"/>
    <mergeCell ref="B59:E59"/>
  </mergeCells>
  <phoneticPr fontId="2"/>
  <conditionalFormatting sqref="A94:O105">
    <cfRule type="expression" dxfId="5" priority="15">
      <formula>$F$17=$A94</formula>
    </cfRule>
  </conditionalFormatting>
  <conditionalFormatting sqref="F6:L6">
    <cfRule type="containsText" dxfId="4" priority="1" operator="containsText" text="定員は6人から19人の範囲で設定してください">
      <formula>NOT(ISERROR(SEARCH("定員は6人から19人の範囲で設定してください",F6)))</formula>
    </cfRule>
  </conditionalFormatting>
  <dataValidations count="8">
    <dataValidation imeMode="off" allowBlank="1" showInputMessage="1" showErrorMessage="1" sqref="F10:K12"/>
    <dataValidation type="whole" imeMode="off" allowBlank="1" showInputMessage="1" showErrorMessage="1" sqref="F8:K8">
      <formula1>0</formula1>
      <formula2>50</formula2>
    </dataValidation>
    <dataValidation type="list" allowBlank="1" showInputMessage="1" showErrorMessage="1" sqref="F34">
      <formula1>"Ａに該当,Ｂに該当,非該当"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K24 F23:F25 K37:K40 F32:F33 F43:F45 K34:K35 F35">
      <formula1>"該当,非該当"</formula1>
    </dataValidation>
    <dataValidation type="list" allowBlank="1" showInputMessage="1" showErrorMessage="1" sqref="F28:H28">
      <formula1>"設定しない,設定する"</formula1>
    </dataValidation>
    <dataValidation type="list" allowBlank="1" showInputMessage="1" showErrorMessage="1" sqref="F29:H29">
      <formula1>"自園調理又は連携施設等から搬入,その他"</formula1>
    </dataValidation>
    <dataValidation type="list" allowBlank="1" showInputMessage="1" showErrorMessage="1" sqref="F30:H30">
      <formula1>"配置する,配置しない"</formula1>
    </dataValidation>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ドロップダウンリスト!$B$4:$B$15</xm:f>
          </x14:formula1>
          <xm:sqref>F17</xm:sqref>
        </x14:dataValidation>
        <x14:dataValidation type="list" allowBlank="1" showInputMessage="1" showErrorMessage="1">
          <x14:formula1>
            <xm:f>'単価（特定加算分）'!$B$20:$B$23</xm:f>
          </x14:formula1>
          <xm:sqref>K36:M36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07"/>
  <sheetViews>
    <sheetView showGridLines="0" view="pageBreakPreview" zoomScale="70" zoomScaleNormal="70" zoomScaleSheetLayoutView="70" workbookViewId="0">
      <selection activeCell="F8" sqref="F8"/>
    </sheetView>
  </sheetViews>
  <sheetFormatPr defaultColWidth="9" defaultRowHeight="14.25" x14ac:dyDescent="0.15"/>
  <cols>
    <col min="1" max="1" width="3.75" customWidth="1"/>
    <col min="2" max="2" width="4" customWidth="1"/>
    <col min="3" max="3" width="7.625" customWidth="1"/>
    <col min="4" max="4" width="8.375" customWidth="1"/>
    <col min="5" max="5" width="6.875" style="31" customWidth="1"/>
    <col min="6" max="13" width="14.125" customWidth="1"/>
    <col min="14" max="14" width="15.875" style="5" bestFit="1" customWidth="1"/>
    <col min="15" max="15" width="18.5" style="6" customWidth="1"/>
    <col min="16" max="16" width="12.125" customWidth="1"/>
    <col min="17" max="17" width="16" customWidth="1"/>
    <col min="18" max="18" width="11.625" customWidth="1"/>
  </cols>
  <sheetData>
    <row r="1" spans="1:15" ht="19.5" customHeight="1" x14ac:dyDescent="0.2">
      <c r="A1" s="541" t="s">
        <v>180</v>
      </c>
      <c r="B1" s="541"/>
      <c r="C1" s="541"/>
      <c r="D1" s="541"/>
      <c r="E1" s="541"/>
      <c r="F1" s="541"/>
      <c r="G1" s="541"/>
      <c r="H1" s="541"/>
      <c r="I1" s="541"/>
      <c r="J1" s="134"/>
      <c r="K1" s="134"/>
      <c r="L1" s="134"/>
      <c r="M1" s="579" t="s">
        <v>227</v>
      </c>
      <c r="N1" s="504"/>
      <c r="O1" s="504"/>
    </row>
    <row r="2" spans="1:15" ht="20.25" customHeight="1" x14ac:dyDescent="0.15">
      <c r="A2" s="541"/>
      <c r="B2" s="541"/>
      <c r="C2" s="541"/>
      <c r="D2" s="541"/>
      <c r="E2" s="541"/>
      <c r="F2" s="541"/>
      <c r="G2" s="541"/>
      <c r="H2" s="541"/>
      <c r="I2" s="541"/>
      <c r="K2" s="117"/>
      <c r="L2" s="117"/>
      <c r="M2" s="117"/>
      <c r="N2" s="117"/>
      <c r="O2" s="132" t="s">
        <v>226</v>
      </c>
    </row>
    <row r="3" spans="1:15" ht="44.25" customHeight="1" x14ac:dyDescent="0.15">
      <c r="A3" s="1"/>
      <c r="B3" s="1"/>
      <c r="C3" s="1"/>
      <c r="D3" s="1"/>
      <c r="E3" s="1"/>
      <c r="F3" s="1"/>
      <c r="G3" s="1"/>
      <c r="H3" s="1"/>
      <c r="I3" s="1"/>
      <c r="J3" s="1"/>
      <c r="K3" s="1"/>
      <c r="L3" s="1"/>
      <c r="M3" s="1"/>
      <c r="N3" s="1"/>
      <c r="O3" s="131"/>
    </row>
    <row r="4" spans="1:15" ht="18.75" x14ac:dyDescent="0.2">
      <c r="A4" s="550" t="s">
        <v>17</v>
      </c>
      <c r="B4" s="550"/>
      <c r="C4" s="550"/>
      <c r="D4" s="550" t="s">
        <v>66</v>
      </c>
      <c r="E4" s="550"/>
      <c r="F4" s="550"/>
      <c r="H4" s="540" t="s">
        <v>229</v>
      </c>
      <c r="I4" s="540"/>
      <c r="J4" s="540"/>
      <c r="K4" s="551" t="s">
        <v>148</v>
      </c>
      <c r="L4" s="552"/>
      <c r="M4" s="3"/>
      <c r="N4" s="7" t="s">
        <v>115</v>
      </c>
      <c r="O4" s="2"/>
    </row>
    <row r="5" spans="1:15" ht="15" customHeight="1" x14ac:dyDescent="0.15">
      <c r="A5" s="2"/>
      <c r="B5" s="2"/>
      <c r="C5" s="2"/>
      <c r="D5" s="2"/>
      <c r="E5" s="7"/>
      <c r="F5" s="2"/>
      <c r="G5" s="2"/>
      <c r="H5" s="2"/>
      <c r="I5" s="2"/>
      <c r="J5" s="2"/>
      <c r="K5" s="2"/>
      <c r="L5" s="2"/>
      <c r="M5" s="2"/>
    </row>
    <row r="6" spans="1:15" ht="19.5" thickBot="1" x14ac:dyDescent="0.2">
      <c r="A6" s="112" t="s">
        <v>113</v>
      </c>
      <c r="B6" s="2"/>
      <c r="C6" s="2"/>
      <c r="D6" s="2"/>
      <c r="E6" s="7"/>
      <c r="F6" s="505" t="str">
        <f>IF(OR(AND(L8&lt;15,L8&gt;0),L8&gt;19),"定員は15人から19人の範囲で設定してください","")</f>
        <v/>
      </c>
      <c r="G6" s="505"/>
      <c r="H6" s="505"/>
      <c r="I6" s="505"/>
      <c r="J6" s="505"/>
      <c r="K6" s="505"/>
      <c r="L6" s="505"/>
      <c r="M6" s="2"/>
    </row>
    <row r="7" spans="1:15" ht="20.25" customHeight="1" x14ac:dyDescent="0.15">
      <c r="A7" s="553" t="s">
        <v>96</v>
      </c>
      <c r="B7" s="554"/>
      <c r="C7" s="554"/>
      <c r="D7" s="554" t="s">
        <v>40</v>
      </c>
      <c r="E7" s="554"/>
      <c r="F7" s="110" t="s">
        <v>10</v>
      </c>
      <c r="G7" s="110" t="s">
        <v>11</v>
      </c>
      <c r="H7" s="110" t="s">
        <v>12</v>
      </c>
      <c r="I7" s="110" t="s">
        <v>13</v>
      </c>
      <c r="J7" s="110" t="s">
        <v>14</v>
      </c>
      <c r="K7" s="8" t="s">
        <v>15</v>
      </c>
      <c r="L7" s="9" t="s">
        <v>16</v>
      </c>
      <c r="M7" s="2"/>
    </row>
    <row r="8" spans="1:15" ht="20.25" customHeight="1" thickBot="1" x14ac:dyDescent="0.25">
      <c r="A8" s="555"/>
      <c r="B8" s="556"/>
      <c r="C8" s="556"/>
      <c r="D8" s="557" t="s">
        <v>41</v>
      </c>
      <c r="E8" s="557"/>
      <c r="F8" s="218"/>
      <c r="G8" s="218"/>
      <c r="H8" s="218"/>
      <c r="I8" s="223"/>
      <c r="J8" s="223"/>
      <c r="K8" s="223"/>
      <c r="L8" s="10">
        <f>SUM(F8:H8)</f>
        <v>0</v>
      </c>
      <c r="M8" s="11" t="s">
        <v>24</v>
      </c>
      <c r="N8" s="12" t="s">
        <v>26</v>
      </c>
      <c r="O8" s="13"/>
    </row>
    <row r="9" spans="1:15" ht="20.25" customHeight="1" x14ac:dyDescent="0.2">
      <c r="A9" s="542" t="s">
        <v>118</v>
      </c>
      <c r="B9" s="543"/>
      <c r="C9" s="543"/>
      <c r="D9" s="543"/>
      <c r="E9" s="543"/>
      <c r="F9" s="14">
        <f t="shared" ref="F9:H9" si="0">SUM(F10:F11)</f>
        <v>0</v>
      </c>
      <c r="G9" s="14">
        <f t="shared" si="0"/>
        <v>0</v>
      </c>
      <c r="H9" s="14">
        <f t="shared" si="0"/>
        <v>0</v>
      </c>
      <c r="I9" s="14"/>
      <c r="J9" s="14"/>
      <c r="K9" s="14"/>
      <c r="L9" s="15">
        <f>SUM(F9:K9)</f>
        <v>0</v>
      </c>
      <c r="M9" s="11" t="s">
        <v>25</v>
      </c>
      <c r="N9" s="12" t="s">
        <v>119</v>
      </c>
      <c r="O9" s="16"/>
    </row>
    <row r="10" spans="1:15" ht="20.25" customHeight="1" x14ac:dyDescent="0.2">
      <c r="A10" s="113"/>
      <c r="B10" s="354" t="s">
        <v>163</v>
      </c>
      <c r="C10" s="142" t="s">
        <v>23</v>
      </c>
      <c r="D10" s="143"/>
      <c r="E10" s="144"/>
      <c r="F10" s="258">
        <f>ROUND(F8*0.7*0.8,0)</f>
        <v>0</v>
      </c>
      <c r="G10" s="224">
        <f>ROUND(G8*0.8*0.8,0)</f>
        <v>0</v>
      </c>
      <c r="H10" s="224">
        <f>ROUND(H8*0.8*0.8,0)</f>
        <v>0</v>
      </c>
      <c r="I10" s="224"/>
      <c r="J10" s="224"/>
      <c r="K10" s="224"/>
      <c r="L10" s="17">
        <f>SUM(F10:K10)</f>
        <v>0</v>
      </c>
      <c r="M10" s="11" t="s">
        <v>208</v>
      </c>
      <c r="N10" s="12" t="s">
        <v>218</v>
      </c>
      <c r="O10" s="16"/>
    </row>
    <row r="11" spans="1:15" ht="20.25" customHeight="1" x14ac:dyDescent="0.2">
      <c r="A11" s="140"/>
      <c r="B11" s="355"/>
      <c r="C11" s="145" t="s">
        <v>22</v>
      </c>
      <c r="D11" s="146"/>
      <c r="E11" s="147"/>
      <c r="F11" s="225">
        <f>ROUND(F8*0.7*0.2,0)</f>
        <v>0</v>
      </c>
      <c r="G11" s="225">
        <f>ROUND(G8*0.8*0.2,0)</f>
        <v>0</v>
      </c>
      <c r="H11" s="225">
        <f>ROUND(H8*0.8*0.2,0)</f>
        <v>0</v>
      </c>
      <c r="I11" s="225"/>
      <c r="J11" s="225"/>
      <c r="K11" s="225"/>
      <c r="L11" s="148">
        <f>SUM(F11:K11)</f>
        <v>0</v>
      </c>
      <c r="M11" s="11" t="s">
        <v>209</v>
      </c>
      <c r="N11" s="12" t="s">
        <v>219</v>
      </c>
      <c r="O11" s="16"/>
    </row>
    <row r="12" spans="1:15" ht="20.25" customHeight="1" thickBot="1" x14ac:dyDescent="0.25">
      <c r="A12" s="141"/>
      <c r="B12" s="515" t="s">
        <v>161</v>
      </c>
      <c r="C12" s="516"/>
      <c r="D12" s="516"/>
      <c r="E12" s="517"/>
      <c r="F12" s="226"/>
      <c r="G12" s="226"/>
      <c r="H12" s="226"/>
      <c r="I12" s="226"/>
      <c r="J12" s="226"/>
      <c r="K12" s="226"/>
      <c r="L12" s="10">
        <f>SUM(F12:K12)</f>
        <v>0</v>
      </c>
      <c r="M12" s="11" t="s">
        <v>162</v>
      </c>
      <c r="N12" s="12" t="s">
        <v>26</v>
      </c>
      <c r="O12" s="16"/>
    </row>
    <row r="13" spans="1:15" ht="20.25" customHeight="1" thickBot="1" x14ac:dyDescent="0.25">
      <c r="A13" s="544" t="s">
        <v>20</v>
      </c>
      <c r="B13" s="545"/>
      <c r="C13" s="545"/>
      <c r="D13" s="545"/>
      <c r="E13" s="545"/>
      <c r="F13" s="18">
        <f t="shared" ref="F13:H14" si="1">IF(OR(F9=0,F9=""),0,F9/F8)</f>
        <v>0</v>
      </c>
      <c r="G13" s="18">
        <f t="shared" si="1"/>
        <v>0</v>
      </c>
      <c r="H13" s="18">
        <f t="shared" si="1"/>
        <v>0</v>
      </c>
      <c r="I13" s="135"/>
      <c r="J13" s="135"/>
      <c r="K13" s="135"/>
      <c r="L13" s="18">
        <f>IF(OR(L9=0,L9=""),0,L9/L8)</f>
        <v>0</v>
      </c>
      <c r="M13" s="11" t="s">
        <v>120</v>
      </c>
      <c r="N13" s="12" t="s">
        <v>122</v>
      </c>
      <c r="O13" s="16"/>
    </row>
    <row r="14" spans="1:15" ht="20.25" customHeight="1" thickBot="1" x14ac:dyDescent="0.25">
      <c r="A14" s="546" t="s">
        <v>117</v>
      </c>
      <c r="B14" s="547"/>
      <c r="C14" s="547"/>
      <c r="D14" s="547"/>
      <c r="E14" s="548"/>
      <c r="F14" s="18">
        <f t="shared" si="1"/>
        <v>0</v>
      </c>
      <c r="G14" s="18">
        <f t="shared" si="1"/>
        <v>0</v>
      </c>
      <c r="H14" s="18">
        <f t="shared" si="1"/>
        <v>0</v>
      </c>
      <c r="I14" s="135"/>
      <c r="J14" s="135"/>
      <c r="K14" s="135"/>
      <c r="L14" s="18">
        <f>IF(OR(L10=0,L10=""),0,L10/L9)</f>
        <v>0</v>
      </c>
      <c r="M14" s="11" t="s">
        <v>121</v>
      </c>
      <c r="N14" s="12" t="s">
        <v>123</v>
      </c>
      <c r="O14" s="16"/>
    </row>
    <row r="15" spans="1:15" ht="20.25" customHeight="1" x14ac:dyDescent="0.15">
      <c r="A15" s="4"/>
      <c r="B15" s="4"/>
      <c r="C15" s="4"/>
      <c r="D15" s="4"/>
      <c r="E15" s="4"/>
      <c r="F15" s="2"/>
      <c r="G15" s="2"/>
      <c r="H15" s="2"/>
      <c r="I15" s="2"/>
      <c r="J15" s="2"/>
      <c r="K15" s="2"/>
      <c r="L15" s="2"/>
      <c r="M15" s="111"/>
    </row>
    <row r="16" spans="1:15" ht="20.25" customHeight="1" thickBot="1" x14ac:dyDescent="0.2">
      <c r="A16" s="112" t="s">
        <v>114</v>
      </c>
      <c r="B16" s="4"/>
      <c r="C16" s="4"/>
      <c r="D16" s="4"/>
      <c r="E16" s="4"/>
      <c r="F16" s="2"/>
      <c r="G16" s="2"/>
      <c r="H16" s="2"/>
      <c r="I16" s="2"/>
      <c r="J16" s="2"/>
      <c r="K16" s="2"/>
      <c r="L16" s="2"/>
      <c r="M16" s="111"/>
    </row>
    <row r="17" spans="1:16" ht="20.25" customHeight="1" x14ac:dyDescent="0.2">
      <c r="A17" s="549" t="s">
        <v>27</v>
      </c>
      <c r="B17" s="531"/>
      <c r="C17" s="531"/>
      <c r="D17" s="531"/>
      <c r="E17" s="532"/>
      <c r="F17" s="559" t="s">
        <v>36</v>
      </c>
      <c r="G17" s="503"/>
      <c r="H17" s="560"/>
      <c r="I17" s="11" t="s">
        <v>124</v>
      </c>
      <c r="J17" s="12" t="s">
        <v>38</v>
      </c>
      <c r="K17" s="19"/>
      <c r="L17" s="19"/>
      <c r="M17" s="111"/>
      <c r="N17" s="20"/>
      <c r="O17" s="21"/>
    </row>
    <row r="18" spans="1:16" ht="20.25" customHeight="1" x14ac:dyDescent="0.2">
      <c r="A18" s="561" t="s">
        <v>21</v>
      </c>
      <c r="B18" s="562"/>
      <c r="C18" s="562"/>
      <c r="D18" s="562"/>
      <c r="E18" s="563"/>
      <c r="F18" s="564">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565"/>
      <c r="H18" s="566"/>
      <c r="I18" s="11" t="s">
        <v>125</v>
      </c>
      <c r="J18" s="12" t="s">
        <v>143</v>
      </c>
      <c r="K18" s="19"/>
      <c r="L18" s="19"/>
      <c r="M18" s="111"/>
      <c r="N18" s="20"/>
      <c r="O18" s="21"/>
    </row>
    <row r="19" spans="1:16" ht="20.25" customHeight="1" x14ac:dyDescent="0.2">
      <c r="A19" s="22"/>
      <c r="B19" s="567" t="s">
        <v>18</v>
      </c>
      <c r="C19" s="568"/>
      <c r="D19" s="568"/>
      <c r="E19" s="569"/>
      <c r="F19" s="570">
        <f>F18-F20</f>
        <v>4</v>
      </c>
      <c r="G19" s="571"/>
      <c r="H19" s="572"/>
      <c r="I19" s="11" t="s">
        <v>126</v>
      </c>
      <c r="J19" s="12" t="s">
        <v>128</v>
      </c>
      <c r="K19" s="19"/>
      <c r="L19" s="19"/>
      <c r="M19" s="111"/>
      <c r="N19" s="20"/>
      <c r="O19" s="21"/>
    </row>
    <row r="20" spans="1:16" ht="20.25" customHeight="1" thickBot="1" x14ac:dyDescent="0.25">
      <c r="A20" s="23"/>
      <c r="B20" s="573" t="s">
        <v>19</v>
      </c>
      <c r="C20" s="574"/>
      <c r="D20" s="574"/>
      <c r="E20" s="575"/>
      <c r="F20" s="512">
        <f>IF(F17="11年以上",7,6)</f>
        <v>6</v>
      </c>
      <c r="G20" s="513"/>
      <c r="H20" s="514"/>
      <c r="I20" s="11" t="s">
        <v>127</v>
      </c>
      <c r="J20" s="12" t="s">
        <v>217</v>
      </c>
      <c r="K20" s="19"/>
      <c r="L20" s="19"/>
      <c r="M20" s="111"/>
      <c r="N20" s="20"/>
      <c r="O20" s="21"/>
    </row>
    <row r="21" spans="1:16" ht="20.25" customHeight="1" x14ac:dyDescent="0.15">
      <c r="A21" s="558"/>
      <c r="B21" s="558"/>
      <c r="C21" s="558"/>
      <c r="D21" s="558"/>
      <c r="E21" s="558"/>
      <c r="F21" s="24"/>
      <c r="G21" s="7"/>
      <c r="H21" s="2"/>
      <c r="I21" s="2"/>
      <c r="J21" s="2"/>
      <c r="K21" s="2"/>
      <c r="L21" s="2"/>
      <c r="M21" s="25"/>
    </row>
    <row r="22" spans="1:16" ht="20.25" customHeight="1" thickBot="1" x14ac:dyDescent="0.2">
      <c r="A22" s="360" t="s">
        <v>50</v>
      </c>
      <c r="B22" s="360"/>
      <c r="C22" s="360"/>
      <c r="D22" s="360"/>
      <c r="E22" s="360"/>
      <c r="F22" s="2"/>
      <c r="G22" s="2"/>
      <c r="H22" s="2"/>
      <c r="I22" s="2"/>
      <c r="J22" s="2"/>
      <c r="K22" s="2"/>
      <c r="L22" s="2"/>
      <c r="M22" s="2"/>
    </row>
    <row r="23" spans="1:16" ht="20.25" customHeight="1" x14ac:dyDescent="0.2">
      <c r="A23" s="149" t="s">
        <v>160</v>
      </c>
      <c r="B23" s="150"/>
      <c r="C23" s="150"/>
      <c r="D23" s="150"/>
      <c r="E23" s="150"/>
      <c r="F23" s="497" t="s">
        <v>49</v>
      </c>
      <c r="G23" s="498"/>
      <c r="H23" s="499"/>
      <c r="I23" s="121"/>
      <c r="J23" s="219" t="s">
        <v>38</v>
      </c>
      <c r="K23" s="122"/>
      <c r="L23" s="122"/>
      <c r="M23" s="116"/>
      <c r="N23" s="26"/>
      <c r="O23" s="27"/>
      <c r="P23" s="28"/>
    </row>
    <row r="24" spans="1:16" ht="20.25" customHeight="1" x14ac:dyDescent="0.15">
      <c r="A24" s="114" t="s">
        <v>44</v>
      </c>
      <c r="B24" s="29"/>
      <c r="C24" s="29"/>
      <c r="D24" s="29"/>
      <c r="E24" s="29"/>
      <c r="F24" s="519" t="s">
        <v>49</v>
      </c>
      <c r="G24" s="520"/>
      <c r="H24" s="521"/>
      <c r="I24" s="119"/>
      <c r="J24" s="120"/>
      <c r="K24" s="120"/>
      <c r="L24" s="120"/>
      <c r="M24" s="120"/>
      <c r="N24" s="26"/>
      <c r="O24" s="27"/>
      <c r="P24" s="28"/>
    </row>
    <row r="25" spans="1:16" ht="20.25" customHeight="1" thickBot="1" x14ac:dyDescent="0.2">
      <c r="A25" s="115" t="s">
        <v>45</v>
      </c>
      <c r="B25" s="30"/>
      <c r="C25" s="30"/>
      <c r="D25" s="30"/>
      <c r="E25" s="30"/>
      <c r="F25" s="428" t="s">
        <v>223</v>
      </c>
      <c r="G25" s="429"/>
      <c r="H25" s="430"/>
      <c r="I25" s="121"/>
      <c r="J25" s="122"/>
      <c r="K25" s="122"/>
      <c r="L25" s="122"/>
      <c r="M25" s="116"/>
      <c r="N25" s="26"/>
      <c r="O25" s="27"/>
      <c r="P25" s="28"/>
    </row>
    <row r="26" spans="1:16" ht="20.25" customHeight="1" x14ac:dyDescent="0.15">
      <c r="A26" s="4"/>
      <c r="G26" s="2"/>
      <c r="H26" s="2"/>
      <c r="I26" s="2"/>
      <c r="J26" s="7"/>
      <c r="K26" s="2"/>
      <c r="L26" s="2"/>
      <c r="M26" s="26"/>
      <c r="N26" s="27"/>
      <c r="O26" s="28"/>
    </row>
    <row r="27" spans="1:16" ht="20.25" customHeight="1" thickBot="1" x14ac:dyDescent="0.2">
      <c r="A27" s="360" t="s">
        <v>164</v>
      </c>
      <c r="B27" s="360"/>
      <c r="C27" s="360"/>
      <c r="D27" s="360"/>
      <c r="E27" s="360"/>
      <c r="G27" s="2"/>
      <c r="H27" s="2"/>
      <c r="I27" s="2"/>
      <c r="J27" s="2"/>
      <c r="K27" s="2"/>
      <c r="L27" s="2"/>
      <c r="M27" s="26"/>
      <c r="N27" s="27"/>
      <c r="O27" s="28"/>
    </row>
    <row r="28" spans="1:16" ht="20.25" customHeight="1" x14ac:dyDescent="0.15">
      <c r="A28" s="530" t="s">
        <v>165</v>
      </c>
      <c r="B28" s="531"/>
      <c r="C28" s="531"/>
      <c r="D28" s="531"/>
      <c r="E28" s="532"/>
      <c r="F28" s="356" t="s">
        <v>176</v>
      </c>
      <c r="G28" s="356"/>
      <c r="H28" s="357"/>
      <c r="I28" s="122"/>
      <c r="K28" s="122"/>
      <c r="L28" s="122"/>
      <c r="M28" s="116"/>
      <c r="N28" s="26"/>
      <c r="O28" s="27"/>
      <c r="P28" s="28"/>
    </row>
    <row r="29" spans="1:16" ht="20.25" customHeight="1" x14ac:dyDescent="0.2">
      <c r="A29" s="533" t="s">
        <v>166</v>
      </c>
      <c r="B29" s="534"/>
      <c r="C29" s="534"/>
      <c r="D29" s="534"/>
      <c r="E29" s="535"/>
      <c r="F29" s="358" t="s">
        <v>224</v>
      </c>
      <c r="G29" s="358"/>
      <c r="H29" s="359"/>
      <c r="I29" s="122"/>
      <c r="J29" s="219" t="s">
        <v>38</v>
      </c>
      <c r="K29" s="122"/>
      <c r="L29" s="122"/>
      <c r="M29" s="116"/>
      <c r="N29" s="26"/>
      <c r="O29" s="27"/>
      <c r="P29" s="28"/>
    </row>
    <row r="30" spans="1:16" ht="20.25" customHeight="1" thickBot="1" x14ac:dyDescent="0.25">
      <c r="A30" s="493" t="s">
        <v>213</v>
      </c>
      <c r="B30" s="494"/>
      <c r="C30" s="494"/>
      <c r="D30" s="494"/>
      <c r="E30" s="494"/>
      <c r="F30" s="536" t="s">
        <v>215</v>
      </c>
      <c r="G30" s="537"/>
      <c r="H30" s="538"/>
      <c r="I30" s="122"/>
      <c r="J30" s="219"/>
      <c r="K30" s="122"/>
      <c r="L30" s="122"/>
      <c r="M30" s="116"/>
      <c r="N30" s="26"/>
      <c r="O30" s="27"/>
      <c r="P30" s="28"/>
    </row>
    <row r="31" spans="1:16" ht="20.25" customHeight="1" x14ac:dyDescent="0.15">
      <c r="A31" s="4"/>
      <c r="G31" s="2"/>
      <c r="H31" s="2"/>
      <c r="I31" s="2"/>
      <c r="J31" s="2"/>
      <c r="K31" s="2"/>
      <c r="L31" s="2"/>
      <c r="M31" s="26"/>
      <c r="N31" s="27"/>
      <c r="O31" s="28"/>
    </row>
    <row r="32" spans="1:16" ht="20.25" customHeight="1" thickBot="1" x14ac:dyDescent="0.2">
      <c r="A32" s="112" t="s">
        <v>65</v>
      </c>
      <c r="B32" s="4"/>
      <c r="C32" s="4"/>
      <c r="D32" s="4"/>
      <c r="E32" s="4"/>
      <c r="F32" s="25"/>
      <c r="G32" s="2"/>
      <c r="H32" s="2"/>
      <c r="I32" s="2"/>
      <c r="J32" s="2"/>
      <c r="K32" s="2"/>
      <c r="L32" s="2"/>
      <c r="M32" s="26"/>
      <c r="N32" s="27"/>
      <c r="O32" s="28"/>
    </row>
    <row r="33" spans="1:16" ht="20.25" hidden="1" customHeight="1" x14ac:dyDescent="0.15">
      <c r="A33" s="522" t="s">
        <v>52</v>
      </c>
      <c r="B33" s="523"/>
      <c r="C33" s="523"/>
      <c r="D33" s="523"/>
      <c r="E33" s="524"/>
      <c r="F33" s="525" t="s">
        <v>49</v>
      </c>
      <c r="G33" s="526"/>
      <c r="H33" s="526"/>
      <c r="I33" s="527" t="s">
        <v>59</v>
      </c>
      <c r="J33" s="528"/>
      <c r="K33" s="525" t="s">
        <v>49</v>
      </c>
      <c r="L33" s="526"/>
      <c r="M33" s="529"/>
      <c r="N33" s="424" t="s">
        <v>152</v>
      </c>
      <c r="O33" s="425"/>
      <c r="P33" s="28"/>
    </row>
    <row r="34" spans="1:16" ht="20.25" hidden="1" customHeight="1" x14ac:dyDescent="0.15">
      <c r="A34" s="390" t="s">
        <v>53</v>
      </c>
      <c r="B34" s="391"/>
      <c r="C34" s="391"/>
      <c r="D34" s="391"/>
      <c r="E34" s="392"/>
      <c r="F34" s="393" t="s">
        <v>49</v>
      </c>
      <c r="G34" s="394"/>
      <c r="H34" s="394"/>
      <c r="I34" s="395" t="s">
        <v>60</v>
      </c>
      <c r="J34" s="396"/>
      <c r="K34" s="393" t="s">
        <v>49</v>
      </c>
      <c r="L34" s="394"/>
      <c r="M34" s="397"/>
      <c r="N34" s="26"/>
      <c r="O34" s="27"/>
      <c r="P34" s="28"/>
    </row>
    <row r="35" spans="1:16" ht="20.25" hidden="1" customHeight="1" x14ac:dyDescent="0.15">
      <c r="A35" s="398" t="s">
        <v>54</v>
      </c>
      <c r="B35" s="399"/>
      <c r="C35" s="399"/>
      <c r="D35" s="399"/>
      <c r="E35" s="400"/>
      <c r="F35" s="401" t="s">
        <v>49</v>
      </c>
      <c r="G35" s="402"/>
      <c r="H35" s="402"/>
      <c r="I35" s="403" t="s">
        <v>61</v>
      </c>
      <c r="J35" s="404"/>
      <c r="K35" s="401" t="s">
        <v>49</v>
      </c>
      <c r="L35" s="402"/>
      <c r="M35" s="518"/>
      <c r="N35" s="26"/>
      <c r="O35" s="27"/>
      <c r="P35" s="28"/>
    </row>
    <row r="36" spans="1:16" ht="20.25" customHeight="1" x14ac:dyDescent="0.15">
      <c r="A36" s="149" t="s">
        <v>222</v>
      </c>
      <c r="B36" s="150"/>
      <c r="C36" s="150"/>
      <c r="D36" s="150"/>
      <c r="E36" s="150"/>
      <c r="F36" s="576" t="s">
        <v>64</v>
      </c>
      <c r="G36" s="577"/>
      <c r="H36" s="578"/>
      <c r="I36" s="495" t="s">
        <v>62</v>
      </c>
      <c r="J36" s="496"/>
      <c r="K36" s="497"/>
      <c r="L36" s="498"/>
      <c r="M36" s="499"/>
      <c r="N36" s="424" t="s">
        <v>152</v>
      </c>
      <c r="O36" s="425"/>
      <c r="P36" s="28"/>
    </row>
    <row r="37" spans="1:16" ht="20.25" customHeight="1" x14ac:dyDescent="0.15">
      <c r="A37" s="380" t="s">
        <v>55</v>
      </c>
      <c r="B37" s="381"/>
      <c r="C37" s="381"/>
      <c r="D37" s="381"/>
      <c r="E37" s="382"/>
      <c r="F37" s="383" t="s">
        <v>56</v>
      </c>
      <c r="G37" s="384"/>
      <c r="H37" s="384"/>
      <c r="I37" s="385" t="s">
        <v>63</v>
      </c>
      <c r="J37" s="386"/>
      <c r="K37" s="387" t="s">
        <v>49</v>
      </c>
      <c r="L37" s="388"/>
      <c r="M37" s="389"/>
      <c r="N37" s="26"/>
      <c r="O37" s="27"/>
      <c r="P37" s="28"/>
    </row>
    <row r="38" spans="1:16" ht="20.25" customHeight="1" thickBot="1" x14ac:dyDescent="0.2">
      <c r="A38" s="231" t="s">
        <v>57</v>
      </c>
      <c r="B38" s="293"/>
      <c r="C38" s="293"/>
      <c r="D38" s="293"/>
      <c r="E38" s="294"/>
      <c r="F38" s="536" t="s">
        <v>64</v>
      </c>
      <c r="G38" s="537"/>
      <c r="H38" s="538"/>
      <c r="I38" s="426" t="s">
        <v>60</v>
      </c>
      <c r="J38" s="427"/>
      <c r="K38" s="428" t="s">
        <v>49</v>
      </c>
      <c r="L38" s="429"/>
      <c r="M38" s="430"/>
      <c r="N38" s="27"/>
      <c r="O38" s="28"/>
    </row>
    <row r="39" spans="1:16" ht="20.25" customHeight="1" x14ac:dyDescent="0.15">
      <c r="A39" s="297"/>
      <c r="B39" s="297"/>
      <c r="C39" s="297"/>
      <c r="D39" s="297"/>
      <c r="E39" s="297"/>
      <c r="F39" s="425"/>
      <c r="G39" s="425"/>
      <c r="H39" s="425"/>
      <c r="I39" s="244"/>
      <c r="J39" s="244"/>
      <c r="K39" s="11"/>
      <c r="L39" s="11"/>
      <c r="M39" s="11"/>
      <c r="N39" s="27"/>
      <c r="O39" s="28"/>
    </row>
    <row r="40" spans="1:16" ht="20.25" customHeight="1" x14ac:dyDescent="0.15">
      <c r="A40" s="227"/>
      <c r="B40" s="227"/>
      <c r="C40" s="227"/>
      <c r="D40" s="227"/>
      <c r="E40" s="227"/>
      <c r="F40" s="11"/>
      <c r="G40" s="11"/>
      <c r="H40" s="11"/>
      <c r="I40" s="244"/>
      <c r="J40" s="244"/>
      <c r="K40" s="11"/>
      <c r="L40" s="11"/>
      <c r="M40" s="11"/>
      <c r="N40" s="27"/>
      <c r="O40" s="28"/>
    </row>
    <row r="41" spans="1:16" ht="15" x14ac:dyDescent="0.15">
      <c r="A41" s="4"/>
      <c r="G41" s="2"/>
      <c r="I41" s="2"/>
      <c r="J41" s="2"/>
      <c r="K41" s="2"/>
      <c r="L41" s="2"/>
      <c r="M41" s="26"/>
      <c r="N41" s="27"/>
      <c r="O41" s="28"/>
    </row>
    <row r="42" spans="1:16" ht="17.25" hidden="1" x14ac:dyDescent="0.15">
      <c r="A42" s="370" t="s">
        <v>51</v>
      </c>
      <c r="B42" s="370"/>
      <c r="C42" s="370"/>
      <c r="D42" s="370"/>
      <c r="E42" s="370"/>
      <c r="F42" s="2"/>
      <c r="G42" s="2"/>
      <c r="H42" s="2"/>
      <c r="I42" s="2"/>
      <c r="J42" s="2"/>
      <c r="K42" s="2"/>
      <c r="L42" s="2"/>
      <c r="M42" s="26"/>
      <c r="N42" s="27"/>
      <c r="O42" s="28"/>
    </row>
    <row r="43" spans="1:16" ht="17.25" hidden="1" x14ac:dyDescent="0.15">
      <c r="A43" s="96" t="s">
        <v>46</v>
      </c>
      <c r="B43" s="97"/>
      <c r="C43" s="97"/>
      <c r="D43" s="97"/>
      <c r="E43" s="97"/>
      <c r="F43" s="371" t="s">
        <v>49</v>
      </c>
      <c r="G43" s="372"/>
      <c r="H43" s="373"/>
      <c r="N43" s="26"/>
      <c r="O43" s="27"/>
      <c r="P43" s="28"/>
    </row>
    <row r="44" spans="1:16" ht="17.25" hidden="1" x14ac:dyDescent="0.15">
      <c r="A44" s="98" t="s">
        <v>47</v>
      </c>
      <c r="B44" s="99"/>
      <c r="C44" s="99"/>
      <c r="D44" s="99"/>
      <c r="E44" s="100"/>
      <c r="F44" s="374" t="s">
        <v>49</v>
      </c>
      <c r="G44" s="375"/>
      <c r="H44" s="376"/>
      <c r="I44" s="19"/>
      <c r="J44" s="19"/>
      <c r="K44" s="19"/>
      <c r="L44" s="19"/>
      <c r="M44" s="19"/>
    </row>
    <row r="45" spans="1:16" ht="18" hidden="1" thickBot="1" x14ac:dyDescent="0.2">
      <c r="A45" s="101" t="s">
        <v>48</v>
      </c>
      <c r="B45" s="102"/>
      <c r="C45" s="102"/>
      <c r="D45" s="102"/>
      <c r="E45" s="103"/>
      <c r="F45" s="377" t="s">
        <v>49</v>
      </c>
      <c r="G45" s="378"/>
      <c r="H45" s="379"/>
      <c r="I45" s="19"/>
      <c r="J45" s="19"/>
      <c r="K45" s="19"/>
      <c r="L45" s="19"/>
      <c r="M45" s="19"/>
    </row>
    <row r="46" spans="1:16" ht="15" hidden="1" x14ac:dyDescent="0.15">
      <c r="A46" s="4"/>
      <c r="G46" s="2"/>
      <c r="H46" s="2"/>
      <c r="I46" s="2"/>
      <c r="J46" s="2"/>
      <c r="K46" s="2"/>
      <c r="L46" s="2"/>
      <c r="M46" s="2"/>
    </row>
    <row r="47" spans="1:16" ht="21" customHeight="1" thickBot="1" x14ac:dyDescent="0.2">
      <c r="A47" s="123" t="s">
        <v>151</v>
      </c>
      <c r="B47" s="32"/>
      <c r="C47" s="32"/>
      <c r="D47" s="32"/>
      <c r="E47" s="32"/>
      <c r="F47" s="33"/>
      <c r="G47" s="33"/>
      <c r="H47" s="33"/>
      <c r="I47" s="33"/>
      <c r="J47" s="34"/>
      <c r="K47" s="34"/>
      <c r="L47" s="35"/>
      <c r="M47" s="36"/>
    </row>
    <row r="48" spans="1:16" ht="19.5" customHeight="1" x14ac:dyDescent="0.15">
      <c r="A48" s="361" t="s">
        <v>0</v>
      </c>
      <c r="B48" s="362"/>
      <c r="C48" s="362"/>
      <c r="D48" s="362"/>
      <c r="E48" s="363"/>
      <c r="F48" s="367" t="s">
        <v>1</v>
      </c>
      <c r="G48" s="368"/>
      <c r="H48" s="368" t="s">
        <v>2</v>
      </c>
      <c r="I48" s="368"/>
      <c r="J48" s="368" t="s">
        <v>3</v>
      </c>
      <c r="K48" s="368"/>
      <c r="L48" s="368" t="s">
        <v>4</v>
      </c>
      <c r="M48" s="369"/>
      <c r="N48" s="37" t="s">
        <v>92</v>
      </c>
      <c r="O48" s="38" t="s">
        <v>92</v>
      </c>
    </row>
    <row r="49" spans="1:15" ht="19.5" customHeight="1" thickBot="1" x14ac:dyDescent="0.2">
      <c r="A49" s="364"/>
      <c r="B49" s="365"/>
      <c r="C49" s="365"/>
      <c r="D49" s="365"/>
      <c r="E49" s="366"/>
      <c r="F49" s="207" t="s">
        <v>5</v>
      </c>
      <c r="G49" s="206" t="s">
        <v>6</v>
      </c>
      <c r="H49" s="206" t="s">
        <v>5</v>
      </c>
      <c r="I49" s="206" t="s">
        <v>6</v>
      </c>
      <c r="J49" s="206" t="s">
        <v>5</v>
      </c>
      <c r="K49" s="206" t="s">
        <v>6</v>
      </c>
      <c r="L49" s="206" t="s">
        <v>5</v>
      </c>
      <c r="M49" s="208" t="s">
        <v>6</v>
      </c>
      <c r="N49" s="39" t="s">
        <v>111</v>
      </c>
      <c r="O49" s="40" t="s">
        <v>112</v>
      </c>
    </row>
    <row r="50" spans="1:15" ht="19.5" customHeight="1" x14ac:dyDescent="0.15">
      <c r="A50" s="439" t="s">
        <v>67</v>
      </c>
      <c r="B50" s="440"/>
      <c r="C50" s="440"/>
      <c r="D50" s="440"/>
      <c r="E50" s="441"/>
      <c r="F50" s="19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289900</v>
      </c>
      <c r="G50" s="19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285090</v>
      </c>
      <c r="H50" s="19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211670</v>
      </c>
      <c r="I50" s="19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206860</v>
      </c>
      <c r="J50" s="200"/>
      <c r="K50" s="209"/>
      <c r="L50" s="201"/>
      <c r="M50" s="202"/>
      <c r="N50" s="41">
        <f>(F50*$F$10+G50*$F$11)+(H50*SUM($G$10:$H$10)+I50*SUM($G$11:$H$11))+(J50*$I$10+K50*$I$11)+(L50*SUM($J$10:$K$10)+M50*SUM($J$11:$K$11))</f>
        <v>0</v>
      </c>
      <c r="O50" s="42">
        <f>N50*12</f>
        <v>0</v>
      </c>
    </row>
    <row r="51" spans="1:15" ht="19.5" customHeight="1" x14ac:dyDescent="0.15">
      <c r="A51" s="539" t="s">
        <v>68</v>
      </c>
      <c r="B51" s="488" t="s">
        <v>187</v>
      </c>
      <c r="C51" s="489"/>
      <c r="D51" s="489"/>
      <c r="E51" s="490"/>
      <c r="F51" s="20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27800</v>
      </c>
      <c r="G51" s="43">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27300</v>
      </c>
      <c r="H51" s="44">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20000</v>
      </c>
      <c r="I51" s="19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19500</v>
      </c>
      <c r="J51" s="138"/>
      <c r="K51" s="139"/>
      <c r="L51" s="190"/>
      <c r="M51" s="191"/>
      <c r="N51" s="45">
        <f>(F51*$F$10+G51*$F$11)+(H51*($G$10+$H$10)+I51*($G$11+$H$11))+(J51*$I$10+K51*$I$11)+(L51*($J$10+$K$10)+M51*($J$11+$K$11))</f>
        <v>0</v>
      </c>
      <c r="O51" s="46">
        <f t="shared" ref="O51:O58" si="2">N51*12</f>
        <v>0</v>
      </c>
    </row>
    <row r="52" spans="1:15" ht="19.5" customHeight="1" x14ac:dyDescent="0.15">
      <c r="A52" s="507"/>
      <c r="B52" s="298" t="s">
        <v>160</v>
      </c>
      <c r="C52" s="299"/>
      <c r="D52" s="299"/>
      <c r="E52" s="299"/>
      <c r="F52" s="431">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32"/>
      <c r="H52" s="433">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34"/>
      <c r="J52" s="136"/>
      <c r="K52" s="137"/>
      <c r="L52" s="204"/>
      <c r="M52" s="205"/>
      <c r="N52" s="47">
        <f>(F52*$F$12)+(H52*$G$12+H52*$H$12)</f>
        <v>0</v>
      </c>
      <c r="O52" s="48">
        <f>N52*12</f>
        <v>0</v>
      </c>
    </row>
    <row r="53" spans="1:15" ht="20.25" customHeight="1" x14ac:dyDescent="0.15">
      <c r="A53" s="507"/>
      <c r="B53" s="49"/>
      <c r="C53" s="491" t="s">
        <v>186</v>
      </c>
      <c r="D53" s="492"/>
      <c r="E53" s="492"/>
      <c r="F53" s="435">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２年度!$F$18</f>
        <v>0</v>
      </c>
      <c r="G53" s="436"/>
      <c r="H53" s="437">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２年度!$F$18</f>
        <v>0</v>
      </c>
      <c r="I53" s="438"/>
      <c r="J53" s="138"/>
      <c r="K53" s="139"/>
      <c r="L53" s="190"/>
      <c r="M53" s="191"/>
      <c r="N53" s="45">
        <f>(F53*$F$12)+(H53*$G$12+H53*$H$12)</f>
        <v>0</v>
      </c>
      <c r="O53" s="46">
        <f>N53*12</f>
        <v>0</v>
      </c>
    </row>
    <row r="54" spans="1:15" ht="18" hidden="1" customHeight="1" x14ac:dyDescent="0.15">
      <c r="A54" s="507"/>
      <c r="B54" s="310" t="s">
        <v>42</v>
      </c>
      <c r="C54" s="311"/>
      <c r="D54" s="311"/>
      <c r="E54" s="312"/>
      <c r="F54" s="304" t="s">
        <v>109</v>
      </c>
      <c r="G54" s="305"/>
      <c r="H54" s="305"/>
      <c r="I54" s="305"/>
      <c r="J54" s="305"/>
      <c r="K54" s="305"/>
      <c r="L54" s="305"/>
      <c r="M54" s="306"/>
      <c r="N54" s="93" t="s">
        <v>64</v>
      </c>
      <c r="O54" s="94" t="s">
        <v>64</v>
      </c>
    </row>
    <row r="55" spans="1:15" ht="18" hidden="1" customHeight="1" x14ac:dyDescent="0.15">
      <c r="A55" s="507"/>
      <c r="B55" s="95"/>
      <c r="C55" s="307" t="s">
        <v>69</v>
      </c>
      <c r="D55" s="308"/>
      <c r="E55" s="309"/>
      <c r="F55" s="304" t="s">
        <v>109</v>
      </c>
      <c r="G55" s="305"/>
      <c r="H55" s="305"/>
      <c r="I55" s="305"/>
      <c r="J55" s="305"/>
      <c r="K55" s="305"/>
      <c r="L55" s="305"/>
      <c r="M55" s="306"/>
      <c r="N55" s="93" t="s">
        <v>64</v>
      </c>
      <c r="O55" s="94" t="s">
        <v>64</v>
      </c>
    </row>
    <row r="56" spans="1:15" ht="18" hidden="1" customHeight="1" x14ac:dyDescent="0.15">
      <c r="A56" s="507"/>
      <c r="B56" s="310" t="s">
        <v>43</v>
      </c>
      <c r="C56" s="311"/>
      <c r="D56" s="311"/>
      <c r="E56" s="312"/>
      <c r="F56" s="304" t="s">
        <v>109</v>
      </c>
      <c r="G56" s="305"/>
      <c r="H56" s="305"/>
      <c r="I56" s="305"/>
      <c r="J56" s="455" t="s">
        <v>109</v>
      </c>
      <c r="K56" s="305"/>
      <c r="L56" s="305"/>
      <c r="M56" s="306"/>
      <c r="N56" s="93" t="s">
        <v>64</v>
      </c>
      <c r="O56" s="94" t="s">
        <v>64</v>
      </c>
    </row>
    <row r="57" spans="1:15" ht="18" hidden="1" customHeight="1" x14ac:dyDescent="0.15">
      <c r="A57" s="507"/>
      <c r="B57" s="95"/>
      <c r="C57" s="307" t="s">
        <v>69</v>
      </c>
      <c r="D57" s="308"/>
      <c r="E57" s="309"/>
      <c r="F57" s="304" t="s">
        <v>109</v>
      </c>
      <c r="G57" s="305"/>
      <c r="H57" s="305"/>
      <c r="I57" s="305"/>
      <c r="J57" s="455" t="s">
        <v>109</v>
      </c>
      <c r="K57" s="305"/>
      <c r="L57" s="305"/>
      <c r="M57" s="306"/>
      <c r="N57" s="93" t="s">
        <v>64</v>
      </c>
      <c r="O57" s="94" t="s">
        <v>64</v>
      </c>
    </row>
    <row r="58" spans="1:15" ht="21" customHeight="1" x14ac:dyDescent="0.15">
      <c r="A58" s="507"/>
      <c r="B58" s="320" t="s">
        <v>7</v>
      </c>
      <c r="C58" s="321"/>
      <c r="D58" s="321"/>
      <c r="E58" s="322"/>
      <c r="F58" s="445">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38"/>
      <c r="H58" s="338"/>
      <c r="I58" s="338"/>
      <c r="J58" s="136"/>
      <c r="K58" s="137"/>
      <c r="L58" s="204"/>
      <c r="M58" s="205"/>
      <c r="N58" s="47">
        <f>F58*$L$9</f>
        <v>0</v>
      </c>
      <c r="O58" s="48">
        <f t="shared" si="2"/>
        <v>0</v>
      </c>
    </row>
    <row r="59" spans="1:15" ht="21" customHeight="1" thickBot="1" x14ac:dyDescent="0.2">
      <c r="A59" s="507"/>
      <c r="B59" s="298" t="s">
        <v>8</v>
      </c>
      <c r="C59" s="299"/>
      <c r="D59" s="299"/>
      <c r="E59" s="300"/>
      <c r="F59" s="446">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22600</v>
      </c>
      <c r="G59" s="447"/>
      <c r="H59" s="447"/>
      <c r="I59" s="447"/>
      <c r="J59" s="196"/>
      <c r="K59" s="210"/>
      <c r="L59" s="192"/>
      <c r="M59" s="193"/>
      <c r="N59" s="50">
        <f>F59*$L$9</f>
        <v>0</v>
      </c>
      <c r="O59" s="51">
        <f>N59*12</f>
        <v>0</v>
      </c>
    </row>
    <row r="60" spans="1:15" ht="21" customHeight="1" x14ac:dyDescent="0.15">
      <c r="A60" s="506" t="s">
        <v>167</v>
      </c>
      <c r="B60" s="448" t="s">
        <v>165</v>
      </c>
      <c r="C60" s="449"/>
      <c r="D60" s="449"/>
      <c r="E60" s="450"/>
      <c r="F60" s="451">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52"/>
      <c r="H60" s="452"/>
      <c r="I60" s="452"/>
      <c r="J60" s="452"/>
      <c r="K60" s="452"/>
      <c r="L60" s="452"/>
      <c r="M60" s="453"/>
      <c r="N60" s="151">
        <f>F60*$L$9</f>
        <v>0</v>
      </c>
      <c r="O60" s="152">
        <f t="shared" ref="O60" si="3">N60*12</f>
        <v>0</v>
      </c>
    </row>
    <row r="61" spans="1:15" ht="21" customHeight="1" x14ac:dyDescent="0.15">
      <c r="A61" s="507"/>
      <c r="B61" s="298" t="s">
        <v>166</v>
      </c>
      <c r="C61" s="299"/>
      <c r="D61" s="299"/>
      <c r="E61" s="300"/>
      <c r="F61" s="270">
        <f>IF($F$29="その他",IF($L$8&lt;13,ROUNDDOWN(SUM(F50,F51)*単価!$S$5,-1),IF(AND($L$8&gt;=単価!$A$9,$L$8&lt;=単価!$C$9),ROUNDDOWN(SUM(開設２年度!F50,開設２年度!F51)*単価!$S$9,-1),0)))*-1</f>
        <v>0</v>
      </c>
      <c r="G61" s="271">
        <f>IF($F$29="その他",IF($L$8&lt;13,ROUNDDOWN(SUM(G50,G51)*単価!$S$5,-1),IF(AND(開設２年度!$L$8&lt;=単価!$C$9,開設２年度!$L$8&gt;=単価!$A$9),ROUNDDOWN(SUM(開設２年度!G50,開設２年度!G51)*単価!$S$9,-1),0)))*-1</f>
        <v>0</v>
      </c>
      <c r="H61" s="271">
        <f>IF($F$29="その他",IF($L$8&lt;13,ROUNDDOWN(SUM(H50,H51)*単価!$S$5,-1),IF(AND(開設２年度!$L$8&lt;=単価!$C$9,開設２年度!$L$8&gt;=単価!$A$9),ROUNDDOWN(SUM(開設２年度!H50,開設２年度!H51)*単価!$S$9,-1),0)))*-1</f>
        <v>0</v>
      </c>
      <c r="I61" s="271">
        <f>IF($F$29="その他",IF($L$8&lt;13,ROUNDDOWN(SUM(I50,I51)*単価!$S$5,-1),IF(AND(開設２年度!$L$8&lt;=単価!$C$9,開設２年度!$L$8&gt;=単価!$A$9),ROUNDDOWN(SUM(開設２年度!I50,開設２年度!I51)*単価!$S$9,-1),0)))*-1</f>
        <v>0</v>
      </c>
      <c r="J61" s="272"/>
      <c r="K61" s="272"/>
      <c r="L61" s="272"/>
      <c r="M61" s="273"/>
      <c r="N61" s="50">
        <f>F61*F10+G61*F11+H61*(G10+H10)+I61*(G11+H11)</f>
        <v>0</v>
      </c>
      <c r="O61" s="51">
        <f>N61*12</f>
        <v>0</v>
      </c>
    </row>
    <row r="62" spans="1:15" ht="21" customHeight="1" thickBot="1" x14ac:dyDescent="0.2">
      <c r="A62" s="508"/>
      <c r="B62" s="509" t="s">
        <v>213</v>
      </c>
      <c r="C62" s="510"/>
      <c r="D62" s="510"/>
      <c r="E62" s="511"/>
      <c r="F62" s="446">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447"/>
      <c r="H62" s="447"/>
      <c r="I62" s="447"/>
      <c r="J62" s="269"/>
      <c r="K62" s="192"/>
      <c r="L62" s="192"/>
      <c r="M62" s="274"/>
      <c r="N62" s="153">
        <f>F62*$L$9</f>
        <v>0</v>
      </c>
      <c r="O62" s="118">
        <f>N62*12</f>
        <v>0</v>
      </c>
    </row>
    <row r="63" spans="1:15" ht="21" hidden="1" customHeight="1" x14ac:dyDescent="0.15">
      <c r="A63" s="442" t="s">
        <v>72</v>
      </c>
      <c r="B63" s="327" t="s">
        <v>52</v>
      </c>
      <c r="C63" s="328"/>
      <c r="D63" s="328"/>
      <c r="E63" s="329"/>
      <c r="F63" s="330">
        <f>IF($F$33="該当",'単価（特定加算分）'!C2,0)</f>
        <v>0</v>
      </c>
      <c r="G63" s="331"/>
      <c r="H63" s="331"/>
      <c r="I63" s="331"/>
      <c r="J63" s="331"/>
      <c r="K63" s="331"/>
      <c r="L63" s="331"/>
      <c r="M63" s="332"/>
      <c r="N63" s="326" t="e">
        <f>ROUNDDOWN((F63+F64)/$L$9,-1)*$L$9</f>
        <v>#DIV/0!</v>
      </c>
      <c r="O63" s="313" t="e">
        <f>N63*12</f>
        <v>#DIV/0!</v>
      </c>
    </row>
    <row r="64" spans="1:15" ht="21" hidden="1" customHeight="1" x14ac:dyDescent="0.15">
      <c r="A64" s="443"/>
      <c r="B64" s="154"/>
      <c r="C64" s="315" t="s">
        <v>69</v>
      </c>
      <c r="D64" s="316"/>
      <c r="E64" s="317"/>
      <c r="F64" s="318">
        <f>IF($F$33="該当",'単価（特定加算分）'!D2,0)*$F$18</f>
        <v>0</v>
      </c>
      <c r="G64" s="318"/>
      <c r="H64" s="318"/>
      <c r="I64" s="318"/>
      <c r="J64" s="318"/>
      <c r="K64" s="318"/>
      <c r="L64" s="318"/>
      <c r="M64" s="318"/>
      <c r="N64" s="323"/>
      <c r="O64" s="314"/>
    </row>
    <row r="65" spans="1:15" ht="21" hidden="1" customHeight="1" x14ac:dyDescent="0.15">
      <c r="A65" s="443"/>
      <c r="B65" s="301" t="s">
        <v>73</v>
      </c>
      <c r="C65" s="302"/>
      <c r="D65" s="302"/>
      <c r="E65" s="303"/>
      <c r="F65" s="318">
        <f>IF($F$34="Ａに該当",'単価（特定加算分）'!C3,0)</f>
        <v>0</v>
      </c>
      <c r="G65" s="318"/>
      <c r="H65" s="318"/>
      <c r="I65" s="318"/>
      <c r="J65" s="318"/>
      <c r="K65" s="318"/>
      <c r="L65" s="318"/>
      <c r="M65" s="318"/>
      <c r="N65" s="325" t="e">
        <f>ROUNDDOWN((F65+F66)/$L$9,-1)*$L$9</f>
        <v>#DIV/0!</v>
      </c>
      <c r="O65" s="319" t="e">
        <f>N65*12</f>
        <v>#DIV/0!</v>
      </c>
    </row>
    <row r="66" spans="1:15" ht="21" hidden="1" customHeight="1" x14ac:dyDescent="0.15">
      <c r="A66" s="443"/>
      <c r="B66" s="154"/>
      <c r="C66" s="315" t="s">
        <v>69</v>
      </c>
      <c r="D66" s="316"/>
      <c r="E66" s="317"/>
      <c r="F66" s="318">
        <f>IF($F$34="Ａに該当",'単価（特定加算分）'!D3,0)*$F$18</f>
        <v>0</v>
      </c>
      <c r="G66" s="318"/>
      <c r="H66" s="318"/>
      <c r="I66" s="318"/>
      <c r="J66" s="318"/>
      <c r="K66" s="318"/>
      <c r="L66" s="318"/>
      <c r="M66" s="318"/>
      <c r="N66" s="324"/>
      <c r="O66" s="314"/>
    </row>
    <row r="67" spans="1:15" ht="21" hidden="1" customHeight="1" x14ac:dyDescent="0.15">
      <c r="A67" s="443"/>
      <c r="B67" s="301" t="s">
        <v>74</v>
      </c>
      <c r="C67" s="302"/>
      <c r="D67" s="302"/>
      <c r="E67" s="303"/>
      <c r="F67" s="318">
        <f>IF($F$34="Ｂに該当",'単価（特定加算分）'!C4,0)</f>
        <v>0</v>
      </c>
      <c r="G67" s="318"/>
      <c r="H67" s="318"/>
      <c r="I67" s="318"/>
      <c r="J67" s="318"/>
      <c r="K67" s="318"/>
      <c r="L67" s="318"/>
      <c r="M67" s="318"/>
      <c r="N67" s="323" t="e">
        <f>ROUNDDOWN((F67+F68)/$L$9,-1)*$L$9</f>
        <v>#DIV/0!</v>
      </c>
      <c r="O67" s="319" t="e">
        <f>N67*12</f>
        <v>#DIV/0!</v>
      </c>
    </row>
    <row r="68" spans="1:15" ht="21" hidden="1" customHeight="1" x14ac:dyDescent="0.15">
      <c r="A68" s="443"/>
      <c r="B68" s="154"/>
      <c r="C68" s="315" t="s">
        <v>69</v>
      </c>
      <c r="D68" s="316"/>
      <c r="E68" s="317"/>
      <c r="F68" s="318">
        <f>IF($F$34="Ｂに該当",'単価（特定加算分）'!D4,0)*$F$18</f>
        <v>0</v>
      </c>
      <c r="G68" s="318"/>
      <c r="H68" s="318"/>
      <c r="I68" s="318"/>
      <c r="J68" s="318"/>
      <c r="K68" s="318"/>
      <c r="L68" s="318"/>
      <c r="M68" s="318"/>
      <c r="N68" s="324"/>
      <c r="O68" s="314"/>
    </row>
    <row r="69" spans="1:15" ht="21" hidden="1" customHeight="1" x14ac:dyDescent="0.15">
      <c r="A69" s="443"/>
      <c r="B69" s="301" t="s">
        <v>75</v>
      </c>
      <c r="C69" s="302"/>
      <c r="D69" s="302"/>
      <c r="E69" s="303"/>
      <c r="F69" s="318">
        <f>IF($F$35="該当",'単価（特定加算分）'!C5,0)</f>
        <v>0</v>
      </c>
      <c r="G69" s="318"/>
      <c r="H69" s="318"/>
      <c r="I69" s="318"/>
      <c r="J69" s="318"/>
      <c r="K69" s="318"/>
      <c r="L69" s="318"/>
      <c r="M69" s="318"/>
      <c r="N69" s="323" t="e">
        <f>ROUNDDOWN((F69+F70)/$L$9,-1)*$L$9</f>
        <v>#DIV/0!</v>
      </c>
      <c r="O69" s="319" t="e">
        <f>N69*12</f>
        <v>#DIV/0!</v>
      </c>
    </row>
    <row r="70" spans="1:15" ht="21" hidden="1" customHeight="1" x14ac:dyDescent="0.15">
      <c r="A70" s="443"/>
      <c r="B70" s="154"/>
      <c r="C70" s="315" t="s">
        <v>69</v>
      </c>
      <c r="D70" s="316"/>
      <c r="E70" s="317"/>
      <c r="F70" s="318">
        <f>IF($F$35="該当",'単価（特定加算分）'!D5,0)*$F$18</f>
        <v>0</v>
      </c>
      <c r="G70" s="318"/>
      <c r="H70" s="318"/>
      <c r="I70" s="318"/>
      <c r="J70" s="318"/>
      <c r="K70" s="318"/>
      <c r="L70" s="318"/>
      <c r="M70" s="318"/>
      <c r="N70" s="324"/>
      <c r="O70" s="314"/>
    </row>
    <row r="71" spans="1:15" ht="21" hidden="1" customHeight="1" x14ac:dyDescent="0.15">
      <c r="A71" s="443"/>
      <c r="B71" s="342" t="s">
        <v>206</v>
      </c>
      <c r="C71" s="343"/>
      <c r="D71" s="344"/>
      <c r="E71" s="291" t="s">
        <v>198</v>
      </c>
      <c r="F71" s="348">
        <v>0</v>
      </c>
      <c r="G71" s="349"/>
      <c r="H71" s="349"/>
      <c r="I71" s="349"/>
      <c r="J71" s="349"/>
      <c r="K71" s="349"/>
      <c r="L71" s="349"/>
      <c r="M71" s="350"/>
      <c r="N71" s="325" t="s">
        <v>64</v>
      </c>
      <c r="O71" s="319" t="s">
        <v>64</v>
      </c>
    </row>
    <row r="72" spans="1:15" ht="21" hidden="1" customHeight="1" x14ac:dyDescent="0.15">
      <c r="A72" s="443"/>
      <c r="B72" s="345"/>
      <c r="C72" s="346"/>
      <c r="D72" s="347"/>
      <c r="E72" s="292" t="s">
        <v>199</v>
      </c>
      <c r="F72" s="351">
        <v>0</v>
      </c>
      <c r="G72" s="352"/>
      <c r="H72" s="352"/>
      <c r="I72" s="352"/>
      <c r="J72" s="352"/>
      <c r="K72" s="352"/>
      <c r="L72" s="352"/>
      <c r="M72" s="353"/>
      <c r="N72" s="324"/>
      <c r="O72" s="314"/>
    </row>
    <row r="73" spans="1:15" ht="21" customHeight="1" x14ac:dyDescent="0.15">
      <c r="A73" s="443"/>
      <c r="B73" s="320" t="s">
        <v>55</v>
      </c>
      <c r="C73" s="321"/>
      <c r="D73" s="321"/>
      <c r="E73" s="322"/>
      <c r="F73" s="338">
        <f>'単価（特定加算分）'!C12</f>
        <v>120</v>
      </c>
      <c r="G73" s="338"/>
      <c r="H73" s="338"/>
      <c r="I73" s="338"/>
      <c r="J73" s="338"/>
      <c r="K73" s="338"/>
      <c r="L73" s="338"/>
      <c r="M73" s="338"/>
      <c r="N73" s="47">
        <f>F73*$L$9</f>
        <v>0</v>
      </c>
      <c r="O73" s="48">
        <f t="shared" ref="O73" si="4">N73*12</f>
        <v>0</v>
      </c>
    </row>
    <row r="74" spans="1:15" ht="21" customHeight="1" x14ac:dyDescent="0.15">
      <c r="A74" s="443"/>
      <c r="B74" s="320" t="s">
        <v>57</v>
      </c>
      <c r="C74" s="321"/>
      <c r="D74" s="321"/>
      <c r="E74" s="322"/>
      <c r="F74" s="338" t="s">
        <v>64</v>
      </c>
      <c r="G74" s="338"/>
      <c r="H74" s="338"/>
      <c r="I74" s="338"/>
      <c r="J74" s="338"/>
      <c r="K74" s="338"/>
      <c r="L74" s="338"/>
      <c r="M74" s="338"/>
      <c r="N74" s="52" t="s">
        <v>64</v>
      </c>
      <c r="O74" s="53" t="s">
        <v>64</v>
      </c>
    </row>
    <row r="75" spans="1:15" ht="21" customHeight="1" x14ac:dyDescent="0.15">
      <c r="A75" s="443"/>
      <c r="B75" s="320" t="s">
        <v>58</v>
      </c>
      <c r="C75" s="321"/>
      <c r="D75" s="321"/>
      <c r="E75" s="322"/>
      <c r="F75" s="338" t="s">
        <v>64</v>
      </c>
      <c r="G75" s="338"/>
      <c r="H75" s="338"/>
      <c r="I75" s="338"/>
      <c r="J75" s="338"/>
      <c r="K75" s="338"/>
      <c r="L75" s="338"/>
      <c r="M75" s="338"/>
      <c r="N75" s="52" t="s">
        <v>64</v>
      </c>
      <c r="O75" s="53" t="s">
        <v>64</v>
      </c>
    </row>
    <row r="76" spans="1:15" ht="21" hidden="1" customHeight="1" x14ac:dyDescent="0.15">
      <c r="A76" s="443"/>
      <c r="B76" s="339" t="s">
        <v>59</v>
      </c>
      <c r="C76" s="340"/>
      <c r="D76" s="340"/>
      <c r="E76" s="341"/>
      <c r="F76" s="318">
        <f>IF(K33="400時間以上800時間未満",'単価（特定加算分）'!C15,IF(K33="800時間以上1200時間未満",'単価（特定加算分）'!C16,IF(K33="1200時間以上",'単価（特定加算分）'!C17,0)))</f>
        <v>0</v>
      </c>
      <c r="G76" s="318"/>
      <c r="H76" s="318"/>
      <c r="I76" s="318"/>
      <c r="J76" s="318"/>
      <c r="K76" s="318"/>
      <c r="L76" s="318"/>
      <c r="M76" s="318"/>
      <c r="N76" s="155" t="s">
        <v>64</v>
      </c>
      <c r="O76" s="156" t="e">
        <f>ROUNDDOWN(F76/$L$9,-1)*$L$9</f>
        <v>#DIV/0!</v>
      </c>
    </row>
    <row r="77" spans="1:15" ht="21" hidden="1" customHeight="1" x14ac:dyDescent="0.15">
      <c r="A77" s="443"/>
      <c r="B77" s="339" t="s">
        <v>60</v>
      </c>
      <c r="C77" s="340"/>
      <c r="D77" s="340"/>
      <c r="E77" s="341"/>
      <c r="F77" s="318">
        <f>IF($K$34="該当",'単価（特定加算分）'!C18,0)</f>
        <v>0</v>
      </c>
      <c r="G77" s="318"/>
      <c r="H77" s="318"/>
      <c r="I77" s="318"/>
      <c r="J77" s="318"/>
      <c r="K77" s="318"/>
      <c r="L77" s="318"/>
      <c r="M77" s="318"/>
      <c r="N77" s="155" t="s">
        <v>64</v>
      </c>
      <c r="O77" s="156" t="e">
        <f>ROUNDDOWN(F77/$L$9,-1)*$L$9</f>
        <v>#DIV/0!</v>
      </c>
    </row>
    <row r="78" spans="1:15" ht="21" hidden="1" customHeight="1" x14ac:dyDescent="0.15">
      <c r="A78" s="443"/>
      <c r="B78" s="339" t="s">
        <v>61</v>
      </c>
      <c r="C78" s="340"/>
      <c r="D78" s="340"/>
      <c r="E78" s="341"/>
      <c r="F78" s="318">
        <f>IF($K$35="該当",'単価（特定加算分）'!C19,0)</f>
        <v>0</v>
      </c>
      <c r="G78" s="318"/>
      <c r="H78" s="318"/>
      <c r="I78" s="318"/>
      <c r="J78" s="318"/>
      <c r="K78" s="318"/>
      <c r="L78" s="318"/>
      <c r="M78" s="318"/>
      <c r="N78" s="155" t="s">
        <v>64</v>
      </c>
      <c r="O78" s="156" t="e">
        <f>ROUNDDOWN(F78/$L$9,-1)*$L$9</f>
        <v>#DIV/0!</v>
      </c>
    </row>
    <row r="79" spans="1:15" ht="21" customHeight="1" x14ac:dyDescent="0.15">
      <c r="A79" s="443"/>
      <c r="B79" s="298" t="s">
        <v>62</v>
      </c>
      <c r="C79" s="299"/>
      <c r="D79" s="299"/>
      <c r="E79" s="300"/>
      <c r="F79" s="338">
        <f>IF($K$36="Ａ",'単価（特定加算分）'!C20,IF($K$36="Ｂ",'単価（特定加算分）'!C21,IF($K$36="Ｃ",'単価（特定加算分）'!C22,0)))</f>
        <v>0</v>
      </c>
      <c r="G79" s="338"/>
      <c r="H79" s="338"/>
      <c r="I79" s="338"/>
      <c r="J79" s="338"/>
      <c r="K79" s="338"/>
      <c r="L79" s="338"/>
      <c r="M79" s="338"/>
      <c r="N79" s="462" t="e">
        <f>ROUNDDOWN((F79+F80)/$L$9,-1)*$L$9</f>
        <v>#DIV/0!</v>
      </c>
      <c r="O79" s="464" t="e">
        <f>N79*12</f>
        <v>#DIV/0!</v>
      </c>
    </row>
    <row r="80" spans="1:15" ht="21" customHeight="1" x14ac:dyDescent="0.15">
      <c r="A80" s="443"/>
      <c r="B80" s="265"/>
      <c r="C80" s="259" t="s">
        <v>69</v>
      </c>
      <c r="D80" s="260"/>
      <c r="E80" s="261"/>
      <c r="F80" s="435">
        <f>IF($K$36="Ａ",'単価（特定加算分）'!D20,IF($K$36="Ｂ",'単価（特定加算分）'!D21,IF($K$36="Ｃ",'単価（特定加算分）'!D22,0)))*$F$18</f>
        <v>0</v>
      </c>
      <c r="G80" s="460"/>
      <c r="H80" s="460"/>
      <c r="I80" s="460"/>
      <c r="J80" s="460"/>
      <c r="K80" s="460"/>
      <c r="L80" s="460"/>
      <c r="M80" s="461"/>
      <c r="N80" s="463"/>
      <c r="O80" s="465"/>
    </row>
    <row r="81" spans="1:15" ht="21" customHeight="1" x14ac:dyDescent="0.15">
      <c r="A81" s="443"/>
      <c r="B81" s="298" t="s">
        <v>76</v>
      </c>
      <c r="C81" s="299"/>
      <c r="D81" s="299"/>
      <c r="E81" s="300"/>
      <c r="F81" s="454">
        <f>IF($K$37="該当",'単価（特定加算分）'!C24,0)</f>
        <v>0</v>
      </c>
      <c r="G81" s="454"/>
      <c r="H81" s="454"/>
      <c r="I81" s="454"/>
      <c r="J81" s="454"/>
      <c r="K81" s="454"/>
      <c r="L81" s="454"/>
      <c r="M81" s="454"/>
      <c r="N81" s="157" t="s">
        <v>64</v>
      </c>
      <c r="O81" s="51" t="e">
        <f>ROUNDDOWN(F81/$L$9,-1)*$L$9</f>
        <v>#DIV/0!</v>
      </c>
    </row>
    <row r="82" spans="1:15" ht="19.5" hidden="1" customHeight="1" x14ac:dyDescent="0.15">
      <c r="A82" s="443"/>
      <c r="B82" s="333" t="s">
        <v>46</v>
      </c>
      <c r="C82" s="334"/>
      <c r="D82" s="334"/>
      <c r="E82" s="335"/>
      <c r="F82" s="336" t="s">
        <v>109</v>
      </c>
      <c r="G82" s="336"/>
      <c r="H82" s="336"/>
      <c r="I82" s="336"/>
      <c r="J82" s="336"/>
      <c r="K82" s="336"/>
      <c r="L82" s="336"/>
      <c r="M82" s="336"/>
      <c r="N82" s="155" t="s">
        <v>64</v>
      </c>
      <c r="O82" s="187" t="s">
        <v>64</v>
      </c>
    </row>
    <row r="83" spans="1:15" ht="19.5" hidden="1" customHeight="1" x14ac:dyDescent="0.15">
      <c r="A83" s="443"/>
      <c r="B83" s="333" t="s">
        <v>71</v>
      </c>
      <c r="C83" s="334"/>
      <c r="D83" s="334"/>
      <c r="E83" s="335"/>
      <c r="F83" s="336" t="s">
        <v>109</v>
      </c>
      <c r="G83" s="336"/>
      <c r="H83" s="336"/>
      <c r="I83" s="336"/>
      <c r="J83" s="336"/>
      <c r="K83" s="336"/>
      <c r="L83" s="336"/>
      <c r="M83" s="336"/>
      <c r="N83" s="155" t="s">
        <v>64</v>
      </c>
      <c r="O83" s="187" t="s">
        <v>64</v>
      </c>
    </row>
    <row r="84" spans="1:15" ht="19.5" hidden="1" customHeight="1" x14ac:dyDescent="0.15">
      <c r="A84" s="443"/>
      <c r="B84" s="301" t="s">
        <v>70</v>
      </c>
      <c r="C84" s="302"/>
      <c r="D84" s="302"/>
      <c r="E84" s="303"/>
      <c r="F84" s="337" t="s">
        <v>109</v>
      </c>
      <c r="G84" s="337"/>
      <c r="H84" s="337"/>
      <c r="I84" s="337"/>
      <c r="J84" s="337"/>
      <c r="K84" s="337"/>
      <c r="L84" s="337"/>
      <c r="M84" s="337"/>
      <c r="N84" s="188" t="s">
        <v>64</v>
      </c>
      <c r="O84" s="189" t="s">
        <v>64</v>
      </c>
    </row>
    <row r="85" spans="1:15" ht="21" customHeight="1" thickBot="1" x14ac:dyDescent="0.2">
      <c r="A85" s="444"/>
      <c r="B85" s="457" t="s">
        <v>60</v>
      </c>
      <c r="C85" s="458"/>
      <c r="D85" s="458"/>
      <c r="E85" s="459"/>
      <c r="F85" s="447">
        <f>IF($K$38="該当",'単価（特定加算分）'!C18,0)</f>
        <v>0</v>
      </c>
      <c r="G85" s="447"/>
      <c r="H85" s="447"/>
      <c r="I85" s="447"/>
      <c r="J85" s="447"/>
      <c r="K85" s="447"/>
      <c r="L85" s="447"/>
      <c r="M85" s="447"/>
      <c r="N85" s="54" t="s">
        <v>64</v>
      </c>
      <c r="O85" s="118" t="e">
        <f>ROUNDDOWN(F85/$L$9,-1)*$L$9</f>
        <v>#DIV/0!</v>
      </c>
    </row>
    <row r="86" spans="1:15" ht="19.5" customHeight="1" x14ac:dyDescent="0.15">
      <c r="A86" s="412" t="s">
        <v>116</v>
      </c>
      <c r="B86" s="413"/>
      <c r="C86" s="413"/>
      <c r="D86" s="413"/>
      <c r="E86" s="414"/>
      <c r="F86" s="418" t="s">
        <v>147</v>
      </c>
      <c r="G86" s="419"/>
      <c r="H86" s="419"/>
      <c r="I86" s="419"/>
      <c r="J86" s="419"/>
      <c r="K86" s="419"/>
      <c r="L86" s="419"/>
      <c r="M86" s="420"/>
      <c r="N86" s="55" t="e">
        <f>SUM(N50:N85)</f>
        <v>#DIV/0!</v>
      </c>
      <c r="O86" s="56" t="e">
        <f>SUM(O50:O85)</f>
        <v>#DIV/0!</v>
      </c>
    </row>
    <row r="87" spans="1:15" ht="19.5" customHeight="1" thickBot="1" x14ac:dyDescent="0.2">
      <c r="A87" s="415"/>
      <c r="B87" s="416"/>
      <c r="C87" s="416"/>
      <c r="D87" s="416"/>
      <c r="E87" s="417"/>
      <c r="F87" s="421" t="s">
        <v>155</v>
      </c>
      <c r="G87" s="422"/>
      <c r="H87" s="422"/>
      <c r="I87" s="422"/>
      <c r="J87" s="422"/>
      <c r="K87" s="422"/>
      <c r="L87" s="422"/>
      <c r="M87" s="422"/>
      <c r="N87" s="423"/>
      <c r="O87" s="57">
        <f>ROUNDDOWN(SUM($O$51,$O$53,$O$55,$O$57,SUM($F$64,$F$66,$F$68,$F$70)*12)*$F$19/$F$18,-3)</f>
        <v>0</v>
      </c>
    </row>
    <row r="88" spans="1:15" ht="17.25" x14ac:dyDescent="0.15">
      <c r="A88" s="456" t="s">
        <v>177</v>
      </c>
      <c r="B88" s="456"/>
      <c r="C88" s="456"/>
      <c r="D88" s="456"/>
      <c r="E88" s="456"/>
      <c r="F88" s="456"/>
      <c r="G88" s="456"/>
      <c r="H88" s="456"/>
      <c r="I88" s="456"/>
      <c r="J88" s="456"/>
      <c r="K88" s="456"/>
      <c r="L88" s="456"/>
      <c r="M88" s="456"/>
      <c r="N88" s="456"/>
      <c r="O88" s="125" t="e">
        <f>ROUNDDOWN((O86-ROUNDDOWN(O87*$F$20/$F$19,-3))/12,-3)</f>
        <v>#DIV/0!</v>
      </c>
    </row>
    <row r="89" spans="1:15" ht="10.5" customHeight="1" x14ac:dyDescent="0.15">
      <c r="A89" s="126"/>
      <c r="B89" s="126"/>
      <c r="C89" s="126"/>
      <c r="D89" s="126"/>
      <c r="E89" s="126"/>
      <c r="F89" s="126"/>
      <c r="G89" s="126"/>
      <c r="H89" s="126"/>
      <c r="I89" s="126"/>
      <c r="J89" s="126"/>
      <c r="K89" s="126"/>
      <c r="L89" s="126"/>
      <c r="M89" s="126"/>
      <c r="N89" s="126"/>
      <c r="O89" s="125"/>
    </row>
    <row r="90" spans="1:15" ht="19.5" customHeight="1" x14ac:dyDescent="0.2">
      <c r="A90" s="58" t="s">
        <v>178</v>
      </c>
      <c r="B90" s="59"/>
      <c r="C90" s="59"/>
      <c r="D90" s="59"/>
      <c r="E90" s="60"/>
      <c r="F90" s="61"/>
      <c r="G90" s="61"/>
      <c r="H90" s="61"/>
      <c r="I90" s="61"/>
      <c r="J90" s="61"/>
      <c r="K90" s="61"/>
      <c r="O90" s="133" t="s">
        <v>159</v>
      </c>
    </row>
    <row r="91" spans="1:15" ht="19.5" customHeight="1" x14ac:dyDescent="0.15">
      <c r="A91" s="476" t="s">
        <v>149</v>
      </c>
      <c r="B91" s="476"/>
      <c r="C91" s="476"/>
      <c r="D91" s="476"/>
      <c r="E91" s="476"/>
      <c r="F91" s="477" t="s">
        <v>129</v>
      </c>
      <c r="G91" s="478"/>
      <c r="H91" s="479"/>
      <c r="I91" s="480" t="s">
        <v>144</v>
      </c>
      <c r="J91" s="481"/>
      <c r="K91" s="481"/>
      <c r="L91" s="481"/>
      <c r="M91" s="481"/>
      <c r="N91" s="481"/>
      <c r="O91" s="482"/>
    </row>
    <row r="92" spans="1:15" ht="17.25" customHeight="1" x14ac:dyDescent="0.15">
      <c r="A92" s="476"/>
      <c r="B92" s="476"/>
      <c r="C92" s="476"/>
      <c r="D92" s="476"/>
      <c r="E92" s="476"/>
      <c r="F92" s="62"/>
      <c r="G92" s="483" t="s">
        <v>130</v>
      </c>
      <c r="H92" s="484" t="s">
        <v>145</v>
      </c>
      <c r="I92" s="486" t="s">
        <v>141</v>
      </c>
      <c r="J92" s="466" t="s">
        <v>142</v>
      </c>
      <c r="K92" s="467"/>
      <c r="L92" s="109"/>
      <c r="M92" s="68"/>
      <c r="N92" s="470" t="s">
        <v>154</v>
      </c>
      <c r="O92" s="471"/>
    </row>
    <row r="93" spans="1:15" ht="35.25" customHeight="1" x14ac:dyDescent="0.15">
      <c r="A93" s="476"/>
      <c r="B93" s="476"/>
      <c r="C93" s="476"/>
      <c r="D93" s="476"/>
      <c r="E93" s="476"/>
      <c r="F93" s="63"/>
      <c r="G93" s="483"/>
      <c r="H93" s="485"/>
      <c r="I93" s="487"/>
      <c r="J93" s="468"/>
      <c r="K93" s="469"/>
      <c r="L93" s="474" t="s">
        <v>153</v>
      </c>
      <c r="M93" s="475"/>
      <c r="N93" s="472"/>
      <c r="O93" s="473"/>
    </row>
    <row r="94" spans="1:15" ht="18.75" customHeight="1" x14ac:dyDescent="0.15">
      <c r="A94" s="405" t="s">
        <v>9</v>
      </c>
      <c r="B94" s="405"/>
      <c r="C94" s="405"/>
      <c r="D94" s="405"/>
      <c r="E94" s="405"/>
      <c r="F94" s="64">
        <f t="shared" ref="F94:F105" si="5">SUM(G94:H94)</f>
        <v>19</v>
      </c>
      <c r="G94" s="65">
        <v>12</v>
      </c>
      <c r="H94" s="66">
        <v>7</v>
      </c>
      <c r="I94" s="67" t="e">
        <f>ROUNDDOWN(SUM($N$50:$N$84)-SUM($N$51,#REF!,$N$53,$N$55,$N$57,$F$64,$F$66,$F$68,$F$70)+SUM($N$51,#REF!,$N$53,$N$55,$N$57,$F$64,$F$66,$F$68,$F$70)/$F$18*F94,-3)</f>
        <v>#DIV/0!</v>
      </c>
      <c r="J94" s="406" t="e">
        <f t="shared" ref="J94:J105" si="6">ROUNDDOWN($O$86-$O$87/$F$19*$F$18+$O$87/$F$19*F94,-3)</f>
        <v>#DIV/0!</v>
      </c>
      <c r="K94" s="407"/>
      <c r="L94" s="408">
        <f t="shared" ref="L94:L105" si="7">ROUNDDOWN($O$87/$F$19*G94,-3)</f>
        <v>0</v>
      </c>
      <c r="M94" s="409"/>
      <c r="N94" s="410" t="e">
        <f t="shared" ref="N94:N103" si="8">ROUNDDOWN((J94-ROUNDDOWN(L94*H94/G94,-3))/12,-3)</f>
        <v>#DIV/0!</v>
      </c>
      <c r="O94" s="411"/>
    </row>
    <row r="95" spans="1:15" ht="18.75" customHeight="1" x14ac:dyDescent="0.15">
      <c r="A95" s="405" t="s">
        <v>134</v>
      </c>
      <c r="B95" s="405"/>
      <c r="C95" s="405"/>
      <c r="D95" s="405"/>
      <c r="E95" s="405"/>
      <c r="F95" s="64">
        <f t="shared" si="5"/>
        <v>18</v>
      </c>
      <c r="G95" s="65">
        <v>12</v>
      </c>
      <c r="H95" s="66">
        <v>6</v>
      </c>
      <c r="I95" s="67" t="e">
        <f>ROUNDDOWN(SUM($N$50:$N$84)-SUM($N$51,#REF!,$N$53,$N$55,$N$57,$F$64,$F$66,$F$68,$F$70)+SUM($N$51,#REF!,$N$53,$N$55,$N$57,$F$64,$F$66,$F$68,$F$70)/$F$18*F95,-3)</f>
        <v>#DIV/0!</v>
      </c>
      <c r="J95" s="406" t="e">
        <f t="shared" si="6"/>
        <v>#DIV/0!</v>
      </c>
      <c r="K95" s="407"/>
      <c r="L95" s="408">
        <f t="shared" si="7"/>
        <v>0</v>
      </c>
      <c r="M95" s="409"/>
      <c r="N95" s="410" t="e">
        <f t="shared" si="8"/>
        <v>#DIV/0!</v>
      </c>
      <c r="O95" s="411"/>
    </row>
    <row r="96" spans="1:15" ht="18.75" customHeight="1" x14ac:dyDescent="0.15">
      <c r="A96" s="405" t="s">
        <v>131</v>
      </c>
      <c r="B96" s="405"/>
      <c r="C96" s="405"/>
      <c r="D96" s="405"/>
      <c r="E96" s="405"/>
      <c r="F96" s="64">
        <f t="shared" si="5"/>
        <v>17</v>
      </c>
      <c r="G96" s="65">
        <v>11</v>
      </c>
      <c r="H96" s="66">
        <v>6</v>
      </c>
      <c r="I96" s="67" t="e">
        <f>ROUNDDOWN(SUM($N$50:$N$84)-SUM($N$51,#REF!,$N$53,$N$55,$N$57,$F$64,$F$66,$F$68,$F$70)+SUM($N$51,#REF!,$N$53,$N$55,$N$57,$F$64,$F$66,$F$68,$F$70)/$F$18*F96,-3)</f>
        <v>#DIV/0!</v>
      </c>
      <c r="J96" s="406" t="e">
        <f t="shared" si="6"/>
        <v>#DIV/0!</v>
      </c>
      <c r="K96" s="407"/>
      <c r="L96" s="408">
        <f t="shared" si="7"/>
        <v>0</v>
      </c>
      <c r="M96" s="409"/>
      <c r="N96" s="410" t="e">
        <f t="shared" si="8"/>
        <v>#DIV/0!</v>
      </c>
      <c r="O96" s="411"/>
    </row>
    <row r="97" spans="1:15" ht="18.75" customHeight="1" x14ac:dyDescent="0.15">
      <c r="A97" s="405" t="s">
        <v>132</v>
      </c>
      <c r="B97" s="405"/>
      <c r="C97" s="405"/>
      <c r="D97" s="405"/>
      <c r="E97" s="405"/>
      <c r="F97" s="64">
        <f t="shared" si="5"/>
        <v>16</v>
      </c>
      <c r="G97" s="65">
        <v>10</v>
      </c>
      <c r="H97" s="66">
        <v>6</v>
      </c>
      <c r="I97" s="67" t="e">
        <f>ROUNDDOWN(SUM($N$50:$N$84)-SUM($N$51,#REF!,$N$53,$N$55,$N$57,$F$64,$F$66,$F$68,$F$70)+SUM($N$51,#REF!,$N$53,$N$55,$N$57,$F$64,$F$66,$F$68,$F$70)/$F$18*F97,-3)</f>
        <v>#DIV/0!</v>
      </c>
      <c r="J97" s="406" t="e">
        <f t="shared" si="6"/>
        <v>#DIV/0!</v>
      </c>
      <c r="K97" s="407"/>
      <c r="L97" s="408">
        <f t="shared" si="7"/>
        <v>0</v>
      </c>
      <c r="M97" s="409"/>
      <c r="N97" s="410" t="e">
        <f t="shared" si="8"/>
        <v>#DIV/0!</v>
      </c>
      <c r="O97" s="411"/>
    </row>
    <row r="98" spans="1:15" ht="18.75" customHeight="1" x14ac:dyDescent="0.15">
      <c r="A98" s="405" t="s">
        <v>133</v>
      </c>
      <c r="B98" s="405"/>
      <c r="C98" s="405"/>
      <c r="D98" s="405"/>
      <c r="E98" s="405"/>
      <c r="F98" s="64">
        <f t="shared" si="5"/>
        <v>15</v>
      </c>
      <c r="G98" s="65">
        <v>9</v>
      </c>
      <c r="H98" s="66">
        <v>6</v>
      </c>
      <c r="I98" s="67" t="e">
        <f>ROUNDDOWN(SUM($N$50:$N$84)-SUM($N$51,#REF!,$N$53,$N$55,$N$57,$F$64,$F$66,$F$68,$F$70)+SUM($N$51,#REF!,$N$53,$N$55,$N$57,$F$64,$F$66,$F$68,$F$70)/$F$18*F98,-3)</f>
        <v>#DIV/0!</v>
      </c>
      <c r="J98" s="406" t="e">
        <f t="shared" si="6"/>
        <v>#DIV/0!</v>
      </c>
      <c r="K98" s="407"/>
      <c r="L98" s="408">
        <f t="shared" si="7"/>
        <v>0</v>
      </c>
      <c r="M98" s="409"/>
      <c r="N98" s="410" t="e">
        <f t="shared" si="8"/>
        <v>#DIV/0!</v>
      </c>
      <c r="O98" s="411"/>
    </row>
    <row r="99" spans="1:15" ht="18.75" customHeight="1" x14ac:dyDescent="0.15">
      <c r="A99" s="405" t="s">
        <v>135</v>
      </c>
      <c r="B99" s="405"/>
      <c r="C99" s="405"/>
      <c r="D99" s="405"/>
      <c r="E99" s="405"/>
      <c r="F99" s="64">
        <f t="shared" si="5"/>
        <v>14</v>
      </c>
      <c r="G99" s="65">
        <v>8</v>
      </c>
      <c r="H99" s="66">
        <v>6</v>
      </c>
      <c r="I99" s="67" t="e">
        <f>ROUNDDOWN(SUM($N$50:$N$84)-SUM($N$51,#REF!,$N$53,$N$55,$N$57,$F$64,$F$66,$F$68,$F$70)+SUM($N$51,#REF!,$N$53,$N$55,$N$57,$F$64,$F$66,$F$68,$F$70)/$F$18*F99,-3)</f>
        <v>#DIV/0!</v>
      </c>
      <c r="J99" s="406" t="e">
        <f t="shared" si="6"/>
        <v>#DIV/0!</v>
      </c>
      <c r="K99" s="407"/>
      <c r="L99" s="408">
        <f t="shared" si="7"/>
        <v>0</v>
      </c>
      <c r="M99" s="409"/>
      <c r="N99" s="410" t="e">
        <f t="shared" si="8"/>
        <v>#DIV/0!</v>
      </c>
      <c r="O99" s="411"/>
    </row>
    <row r="100" spans="1:15" ht="18.75" customHeight="1" x14ac:dyDescent="0.15">
      <c r="A100" s="405" t="s">
        <v>136</v>
      </c>
      <c r="B100" s="405"/>
      <c r="C100" s="405"/>
      <c r="D100" s="405"/>
      <c r="E100" s="405"/>
      <c r="F100" s="64">
        <f t="shared" si="5"/>
        <v>13</v>
      </c>
      <c r="G100" s="65">
        <v>7</v>
      </c>
      <c r="H100" s="66">
        <v>6</v>
      </c>
      <c r="I100" s="67" t="e">
        <f>ROUNDDOWN(SUM($N$50:$N$84)-SUM($N$51,#REF!,$N$53,$N$55,$N$57,$F$64,$F$66,$F$68,$F$70)+SUM($N$51,#REF!,$N$53,$N$55,$N$57,$F$64,$F$66,$F$68,$F$70)/$F$18*F100,-3)</f>
        <v>#DIV/0!</v>
      </c>
      <c r="J100" s="406" t="e">
        <f t="shared" si="6"/>
        <v>#DIV/0!</v>
      </c>
      <c r="K100" s="407"/>
      <c r="L100" s="408">
        <f t="shared" si="7"/>
        <v>0</v>
      </c>
      <c r="M100" s="409"/>
      <c r="N100" s="410" t="e">
        <f t="shared" si="8"/>
        <v>#DIV/0!</v>
      </c>
      <c r="O100" s="411"/>
    </row>
    <row r="101" spans="1:15" ht="18.75" customHeight="1" x14ac:dyDescent="0.15">
      <c r="A101" s="405" t="s">
        <v>137</v>
      </c>
      <c r="B101" s="405"/>
      <c r="C101" s="405"/>
      <c r="D101" s="405"/>
      <c r="E101" s="405"/>
      <c r="F101" s="64">
        <f t="shared" si="5"/>
        <v>12</v>
      </c>
      <c r="G101" s="65">
        <v>6</v>
      </c>
      <c r="H101" s="66">
        <v>6</v>
      </c>
      <c r="I101" s="67" t="e">
        <f>ROUNDDOWN(SUM($N$50:$N$84)-SUM($N$51,#REF!,$N$53,$N$55,$N$57,$F$64,$F$66,$F$68,$F$70)+SUM($N$51,#REF!,$N$53,$N$55,$N$57,$F$64,$F$66,$F$68,$F$70)/$F$18*F101,-3)</f>
        <v>#DIV/0!</v>
      </c>
      <c r="J101" s="406" t="e">
        <f t="shared" si="6"/>
        <v>#DIV/0!</v>
      </c>
      <c r="K101" s="407"/>
      <c r="L101" s="408">
        <f t="shared" si="7"/>
        <v>0</v>
      </c>
      <c r="M101" s="409"/>
      <c r="N101" s="410" t="e">
        <f t="shared" si="8"/>
        <v>#DIV/0!</v>
      </c>
      <c r="O101" s="411"/>
    </row>
    <row r="102" spans="1:15" ht="18.75" customHeight="1" x14ac:dyDescent="0.15">
      <c r="A102" s="405" t="s">
        <v>138</v>
      </c>
      <c r="B102" s="405"/>
      <c r="C102" s="405"/>
      <c r="D102" s="405"/>
      <c r="E102" s="405"/>
      <c r="F102" s="64">
        <f t="shared" si="5"/>
        <v>11</v>
      </c>
      <c r="G102" s="65">
        <v>5</v>
      </c>
      <c r="H102" s="66">
        <v>6</v>
      </c>
      <c r="I102" s="67" t="e">
        <f>ROUNDDOWN(SUM($N$50:$N$84)-SUM($N$51,#REF!,$N$53,$N$55,$N$57,$F$64,$F$66,$F$68,$F$70)+SUM($N$51,#REF!,$N$53,$N$55,$N$57,$F$64,$F$66,$F$68,$F$70)/$F$18*F102,-3)</f>
        <v>#DIV/0!</v>
      </c>
      <c r="J102" s="406" t="e">
        <f t="shared" si="6"/>
        <v>#DIV/0!</v>
      </c>
      <c r="K102" s="407"/>
      <c r="L102" s="408">
        <f t="shared" si="7"/>
        <v>0</v>
      </c>
      <c r="M102" s="409"/>
      <c r="N102" s="410" t="e">
        <f t="shared" si="8"/>
        <v>#DIV/0!</v>
      </c>
      <c r="O102" s="411"/>
    </row>
    <row r="103" spans="1:15" ht="18.75" customHeight="1" x14ac:dyDescent="0.15">
      <c r="A103" s="405" t="s">
        <v>139</v>
      </c>
      <c r="B103" s="405"/>
      <c r="C103" s="405"/>
      <c r="D103" s="405"/>
      <c r="E103" s="405"/>
      <c r="F103" s="64">
        <f t="shared" si="5"/>
        <v>10</v>
      </c>
      <c r="G103" s="65">
        <v>4</v>
      </c>
      <c r="H103" s="66">
        <v>6</v>
      </c>
      <c r="I103" s="67" t="e">
        <f>ROUNDDOWN(SUM($N$50:$N$84)-SUM($N$51,#REF!,$N$53,$N$55,$N$57,$F$64,$F$66,$F$68,$F$70)+SUM($N$51,#REF!,$N$53,$N$55,$N$57,$F$64,$F$66,$F$68,$F$70)/$F$18*F103,-3)</f>
        <v>#DIV/0!</v>
      </c>
      <c r="J103" s="406" t="e">
        <f t="shared" si="6"/>
        <v>#DIV/0!</v>
      </c>
      <c r="K103" s="407"/>
      <c r="L103" s="408">
        <f t="shared" si="7"/>
        <v>0</v>
      </c>
      <c r="M103" s="409"/>
      <c r="N103" s="410" t="e">
        <f t="shared" si="8"/>
        <v>#DIV/0!</v>
      </c>
      <c r="O103" s="411"/>
    </row>
    <row r="104" spans="1:15" ht="18.75" customHeight="1" x14ac:dyDescent="0.15">
      <c r="A104" s="405" t="s">
        <v>140</v>
      </c>
      <c r="B104" s="405"/>
      <c r="C104" s="405"/>
      <c r="D104" s="405"/>
      <c r="E104" s="405"/>
      <c r="F104" s="64">
        <f t="shared" si="5"/>
        <v>9</v>
      </c>
      <c r="G104" s="65">
        <v>3</v>
      </c>
      <c r="H104" s="66">
        <v>6</v>
      </c>
      <c r="I104" s="67" t="e">
        <f>ROUNDDOWN(SUM($N$50:$N$84)-SUM($N$51,#REF!,$N$53,$N$55,$N$57,$F$64,$F$66,$F$68,$F$70)+SUM($N$51,#REF!,$N$53,$N$55,$N$57,$F$64,$F$66,$F$68,$F$70)/$F$18*F104,-3)</f>
        <v>#DIV/0!</v>
      </c>
      <c r="J104" s="406" t="e">
        <f t="shared" si="6"/>
        <v>#DIV/0!</v>
      </c>
      <c r="K104" s="407"/>
      <c r="L104" s="408">
        <f t="shared" si="7"/>
        <v>0</v>
      </c>
      <c r="M104" s="409"/>
      <c r="N104" s="410" t="e">
        <f>ROUNDDOWN((J104-ROUNDDOWN(L104*H104/G104,-3))/12,-3)</f>
        <v>#DIV/0!</v>
      </c>
      <c r="O104" s="411"/>
    </row>
    <row r="105" spans="1:15" ht="18.75" customHeight="1" x14ac:dyDescent="0.15">
      <c r="A105" s="405" t="s">
        <v>146</v>
      </c>
      <c r="B105" s="405"/>
      <c r="C105" s="405"/>
      <c r="D105" s="405"/>
      <c r="E105" s="405"/>
      <c r="F105" s="64">
        <f t="shared" si="5"/>
        <v>8</v>
      </c>
      <c r="G105" s="65">
        <v>2</v>
      </c>
      <c r="H105" s="66">
        <v>6</v>
      </c>
      <c r="I105" s="67" t="e">
        <f>ROUNDDOWN(SUM($N$50:$N$84)-SUM($N$51,#REF!,$N$53,$N$55,$N$57,$F$64,$F$66,$F$68,$F$70)+SUM($N$51,#REF!,$N$53,$N$55,$N$57,$F$64,$F$66,$F$68,$F$70)/$F$18*F105,-3)</f>
        <v>#DIV/0!</v>
      </c>
      <c r="J105" s="406" t="e">
        <f t="shared" si="6"/>
        <v>#DIV/0!</v>
      </c>
      <c r="K105" s="407"/>
      <c r="L105" s="408">
        <f t="shared" si="7"/>
        <v>0</v>
      </c>
      <c r="M105" s="409"/>
      <c r="N105" s="410" t="e">
        <f>ROUNDDOWN((J105-ROUNDDOWN(L105*H105/G105,-3))/12,-3)</f>
        <v>#DIV/0!</v>
      </c>
      <c r="O105" s="411"/>
    </row>
    <row r="107" spans="1:15" x14ac:dyDescent="0.15">
      <c r="A107" t="s">
        <v>179</v>
      </c>
    </row>
  </sheetData>
  <sheetProtection algorithmName="SHA-512" hashValue="UDwEcIj4T+u6alyACq4afvV+I/pz7MJdjoKG9gDlcTu2mQBDqUKGSIb7+gExK9rw9nN32rH7ouN4E04ooHS2Xg==" saltValue="fJN5JEs1G/59bgxtFPB6oA==" spinCount="100000" sheet="1" selectLockedCells="1"/>
  <dataConsolidate/>
  <mergeCells count="216">
    <mergeCell ref="A105:E105"/>
    <mergeCell ref="J105:K105"/>
    <mergeCell ref="L105:M105"/>
    <mergeCell ref="N105:O105"/>
    <mergeCell ref="A103:E103"/>
    <mergeCell ref="J103:K103"/>
    <mergeCell ref="L103:M103"/>
    <mergeCell ref="N103:O103"/>
    <mergeCell ref="A104:E104"/>
    <mergeCell ref="J104:K104"/>
    <mergeCell ref="L104:M104"/>
    <mergeCell ref="N104:O104"/>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A97:E97"/>
    <mergeCell ref="J97:K97"/>
    <mergeCell ref="L97:M97"/>
    <mergeCell ref="N97:O97"/>
    <mergeCell ref="A98:E98"/>
    <mergeCell ref="J98:K98"/>
    <mergeCell ref="L98:M98"/>
    <mergeCell ref="N98:O98"/>
    <mergeCell ref="A95:E95"/>
    <mergeCell ref="J95:K95"/>
    <mergeCell ref="L95:M95"/>
    <mergeCell ref="N95:O95"/>
    <mergeCell ref="A96:E96"/>
    <mergeCell ref="J96:K96"/>
    <mergeCell ref="L96:M96"/>
    <mergeCell ref="N96:O96"/>
    <mergeCell ref="J92:K93"/>
    <mergeCell ref="N92:O93"/>
    <mergeCell ref="L93:M93"/>
    <mergeCell ref="A94:E94"/>
    <mergeCell ref="J94:K94"/>
    <mergeCell ref="L94:M94"/>
    <mergeCell ref="N94:O94"/>
    <mergeCell ref="A86:E87"/>
    <mergeCell ref="F86:M86"/>
    <mergeCell ref="F87:N87"/>
    <mergeCell ref="A88:N88"/>
    <mergeCell ref="A91:E93"/>
    <mergeCell ref="F91:H91"/>
    <mergeCell ref="I91:O91"/>
    <mergeCell ref="G92:G93"/>
    <mergeCell ref="H92:H93"/>
    <mergeCell ref="I92:I93"/>
    <mergeCell ref="B83:E83"/>
    <mergeCell ref="F83:M83"/>
    <mergeCell ref="B84:E84"/>
    <mergeCell ref="F84:M84"/>
    <mergeCell ref="B85:E85"/>
    <mergeCell ref="F85:M85"/>
    <mergeCell ref="N79:N80"/>
    <mergeCell ref="O79:O80"/>
    <mergeCell ref="F80:M80"/>
    <mergeCell ref="B81:E81"/>
    <mergeCell ref="F81:M81"/>
    <mergeCell ref="B82:E82"/>
    <mergeCell ref="F82:M82"/>
    <mergeCell ref="B78:E78"/>
    <mergeCell ref="F78:M78"/>
    <mergeCell ref="B79:E79"/>
    <mergeCell ref="F79:M79"/>
    <mergeCell ref="B74:E74"/>
    <mergeCell ref="F74:M74"/>
    <mergeCell ref="B75:E75"/>
    <mergeCell ref="F75:M75"/>
    <mergeCell ref="B76:E76"/>
    <mergeCell ref="F76:M76"/>
    <mergeCell ref="B73:E73"/>
    <mergeCell ref="F73:M73"/>
    <mergeCell ref="B69:E69"/>
    <mergeCell ref="F69:M69"/>
    <mergeCell ref="N69:N70"/>
    <mergeCell ref="O69:O70"/>
    <mergeCell ref="C70:E70"/>
    <mergeCell ref="F70:M70"/>
    <mergeCell ref="B77:E77"/>
    <mergeCell ref="F77:M77"/>
    <mergeCell ref="A63:A85"/>
    <mergeCell ref="B63:E63"/>
    <mergeCell ref="F63:M63"/>
    <mergeCell ref="N63:N64"/>
    <mergeCell ref="O63:O64"/>
    <mergeCell ref="C64:E64"/>
    <mergeCell ref="F64:M64"/>
    <mergeCell ref="B65:E65"/>
    <mergeCell ref="F65:M65"/>
    <mergeCell ref="N65:N66"/>
    <mergeCell ref="O65:O66"/>
    <mergeCell ref="C66:E66"/>
    <mergeCell ref="F66:M66"/>
    <mergeCell ref="B67:E67"/>
    <mergeCell ref="F67:M67"/>
    <mergeCell ref="N67:N68"/>
    <mergeCell ref="O67:O68"/>
    <mergeCell ref="C68:E68"/>
    <mergeCell ref="F68:M68"/>
    <mergeCell ref="B71:D72"/>
    <mergeCell ref="F71:M71"/>
    <mergeCell ref="N71:N72"/>
    <mergeCell ref="O71:O72"/>
    <mergeCell ref="F72:M72"/>
    <mergeCell ref="A60:A62"/>
    <mergeCell ref="B60:E60"/>
    <mergeCell ref="F60:M60"/>
    <mergeCell ref="B61:E61"/>
    <mergeCell ref="B62:E62"/>
    <mergeCell ref="F62:I62"/>
    <mergeCell ref="C57:E57"/>
    <mergeCell ref="F57:I57"/>
    <mergeCell ref="J57:M57"/>
    <mergeCell ref="B58:E58"/>
    <mergeCell ref="F58:I58"/>
    <mergeCell ref="B59:E59"/>
    <mergeCell ref="F59:I59"/>
    <mergeCell ref="H53:I53"/>
    <mergeCell ref="B54:E54"/>
    <mergeCell ref="F54:M54"/>
    <mergeCell ref="C55:E55"/>
    <mergeCell ref="F55:M55"/>
    <mergeCell ref="B56:E56"/>
    <mergeCell ref="F56:I56"/>
    <mergeCell ref="J56:M56"/>
    <mergeCell ref="J48:K48"/>
    <mergeCell ref="L48:M48"/>
    <mergeCell ref="A50:E50"/>
    <mergeCell ref="A51:A59"/>
    <mergeCell ref="B51:E51"/>
    <mergeCell ref="B52:E52"/>
    <mergeCell ref="F52:G52"/>
    <mergeCell ref="H52:I52"/>
    <mergeCell ref="C53:E53"/>
    <mergeCell ref="F53:G53"/>
    <mergeCell ref="F43:H43"/>
    <mergeCell ref="F44:H44"/>
    <mergeCell ref="F45:H45"/>
    <mergeCell ref="A48:E49"/>
    <mergeCell ref="F48:G48"/>
    <mergeCell ref="H48:I48"/>
    <mergeCell ref="N36:O36"/>
    <mergeCell ref="A37:E37"/>
    <mergeCell ref="F37:H37"/>
    <mergeCell ref="I37:J37"/>
    <mergeCell ref="K37:M37"/>
    <mergeCell ref="I38:J38"/>
    <mergeCell ref="K38:M38"/>
    <mergeCell ref="F38:H38"/>
    <mergeCell ref="F39:H39"/>
    <mergeCell ref="F36:H36"/>
    <mergeCell ref="A35:E35"/>
    <mergeCell ref="F35:H35"/>
    <mergeCell ref="I35:J35"/>
    <mergeCell ref="K35:M35"/>
    <mergeCell ref="I36:J36"/>
    <mergeCell ref="K36:M36"/>
    <mergeCell ref="I33:J33"/>
    <mergeCell ref="K33:M33"/>
    <mergeCell ref="A42:E42"/>
    <mergeCell ref="N33:O33"/>
    <mergeCell ref="A34:E34"/>
    <mergeCell ref="F34:H34"/>
    <mergeCell ref="I34:J34"/>
    <mergeCell ref="K34:M34"/>
    <mergeCell ref="A29:E29"/>
    <mergeCell ref="F29:H29"/>
    <mergeCell ref="A30:E30"/>
    <mergeCell ref="F30:H30"/>
    <mergeCell ref="A33:E33"/>
    <mergeCell ref="F33:H33"/>
    <mergeCell ref="F23:H23"/>
    <mergeCell ref="F24:H24"/>
    <mergeCell ref="F25:H25"/>
    <mergeCell ref="A27:E27"/>
    <mergeCell ref="A28:E28"/>
    <mergeCell ref="F28:H28"/>
    <mergeCell ref="B19:E19"/>
    <mergeCell ref="F19:H19"/>
    <mergeCell ref="B20:E20"/>
    <mergeCell ref="F20:H20"/>
    <mergeCell ref="A21:E21"/>
    <mergeCell ref="A22:E22"/>
    <mergeCell ref="A17:E17"/>
    <mergeCell ref="F17:H17"/>
    <mergeCell ref="A18:E18"/>
    <mergeCell ref="F18:H18"/>
    <mergeCell ref="F6:L6"/>
    <mergeCell ref="A7:C8"/>
    <mergeCell ref="D7:E7"/>
    <mergeCell ref="D8:E8"/>
    <mergeCell ref="A9:E9"/>
    <mergeCell ref="B10:B11"/>
    <mergeCell ref="A1:I2"/>
    <mergeCell ref="M1:O1"/>
    <mergeCell ref="A4:C4"/>
    <mergeCell ref="D4:F4"/>
    <mergeCell ref="H4:J4"/>
    <mergeCell ref="K4:L4"/>
    <mergeCell ref="B12:E12"/>
    <mergeCell ref="A13:E13"/>
    <mergeCell ref="A14:E14"/>
  </mergeCells>
  <phoneticPr fontId="2"/>
  <conditionalFormatting sqref="A94:O105">
    <cfRule type="expression" dxfId="3" priority="2">
      <formula>$F$17=$A94</formula>
    </cfRule>
  </conditionalFormatting>
  <conditionalFormatting sqref="F6:L6">
    <cfRule type="containsText" dxfId="2" priority="1" operator="containsText" text="定員は6人から19人の範囲で設定してください">
      <formula>NOT(ISERROR(SEARCH("定員は6人から19人の範囲で設定してください",F6)))</formula>
    </cfRule>
  </conditionalFormatting>
  <dataValidations count="8">
    <dataValidation type="list" allowBlank="1" showInputMessage="1" showErrorMessage="1" sqref="F30:H30">
      <formula1>"配置する,配置しない"</formula1>
    </dataValidation>
    <dataValidation type="list" allowBlank="1" showInputMessage="1" showErrorMessage="1" sqref="F29:H29">
      <formula1>"自園調理又は連携施設等から搬入,その他"</formula1>
    </dataValidation>
    <dataValidation type="list" allowBlank="1" showInputMessage="1" showErrorMessage="1" sqref="F28:H28">
      <formula1>"設定しない,設定する"</formula1>
    </dataValidation>
    <dataValidation type="list" allowBlank="1" showInputMessage="1" showErrorMessage="1" sqref="K24 F23:F25 K37:K40 F32:F33 F43:F45 K34:K35 F35">
      <formula1>"該当,非該当"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F34">
      <formula1>"Ａに該当,Ｂに該当,非該当"</formula1>
    </dataValidation>
    <dataValidation type="whole" imeMode="off" allowBlank="1" showInputMessage="1" showErrorMessage="1" sqref="F8:K8">
      <formula1>0</formula1>
      <formula2>50</formula2>
    </dataValidation>
    <dataValidation imeMode="off" allowBlank="1" showInputMessage="1" showErrorMessage="1" sqref="F10:K12"/>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'単価（特定加算分）'!$B$20:$B$23</xm:f>
          </x14:formula1>
          <xm:sqref>K36:M36</xm:sqref>
        </x14:dataValidation>
        <x14:dataValidation type="list" allowBlank="1" showInputMessage="1" showErrorMessage="1">
          <x14:formula1>
            <xm:f>ドロップダウンリスト!$B$4:$B$15</xm:f>
          </x14:formula1>
          <xm:sqref>F17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107"/>
  <sheetViews>
    <sheetView showGridLines="0" view="pageBreakPreview" topLeftCell="A91" zoomScale="70" zoomScaleNormal="70" zoomScaleSheetLayoutView="70" workbookViewId="0">
      <selection activeCell="F23" sqref="F23:H23"/>
    </sheetView>
  </sheetViews>
  <sheetFormatPr defaultColWidth="9" defaultRowHeight="14.25" x14ac:dyDescent="0.15"/>
  <cols>
    <col min="1" max="1" width="3.75" customWidth="1"/>
    <col min="2" max="2" width="4" customWidth="1"/>
    <col min="3" max="3" width="7.625" customWidth="1"/>
    <col min="4" max="4" width="8.375" customWidth="1"/>
    <col min="5" max="5" width="6.875" style="31" customWidth="1"/>
    <col min="6" max="13" width="14.125" customWidth="1"/>
    <col min="14" max="14" width="15.875" style="5" bestFit="1" customWidth="1"/>
    <col min="15" max="15" width="18.5" style="6" customWidth="1"/>
    <col min="16" max="16" width="12.125" customWidth="1"/>
    <col min="17" max="17" width="16" customWidth="1"/>
    <col min="18" max="18" width="11.625" customWidth="1"/>
  </cols>
  <sheetData>
    <row r="1" spans="1:15" ht="19.5" customHeight="1" x14ac:dyDescent="0.2">
      <c r="A1" s="541" t="s">
        <v>180</v>
      </c>
      <c r="B1" s="541"/>
      <c r="C1" s="541"/>
      <c r="D1" s="541"/>
      <c r="E1" s="541"/>
      <c r="F1" s="541"/>
      <c r="G1" s="541"/>
      <c r="H1" s="541"/>
      <c r="I1" s="541"/>
      <c r="J1" s="134"/>
      <c r="K1" s="134"/>
      <c r="L1" s="134"/>
      <c r="M1" s="579" t="s">
        <v>227</v>
      </c>
      <c r="N1" s="504"/>
      <c r="O1" s="504"/>
    </row>
    <row r="2" spans="1:15" ht="20.25" customHeight="1" x14ac:dyDescent="0.15">
      <c r="A2" s="541"/>
      <c r="B2" s="541"/>
      <c r="C2" s="541"/>
      <c r="D2" s="541"/>
      <c r="E2" s="541"/>
      <c r="F2" s="541"/>
      <c r="G2" s="541"/>
      <c r="H2" s="541"/>
      <c r="I2" s="541"/>
      <c r="K2" s="117"/>
      <c r="L2" s="117"/>
      <c r="M2" s="117"/>
      <c r="N2" s="117"/>
      <c r="O2" s="132" t="s">
        <v>226</v>
      </c>
    </row>
    <row r="3" spans="1:15" ht="44.25" customHeight="1" x14ac:dyDescent="0.15">
      <c r="A3" s="1"/>
      <c r="B3" s="1"/>
      <c r="C3" s="1"/>
      <c r="D3" s="1"/>
      <c r="E3" s="1"/>
      <c r="F3" s="1"/>
      <c r="G3" s="1"/>
      <c r="H3" s="1"/>
      <c r="I3" s="1"/>
      <c r="J3" s="1"/>
      <c r="K3" s="1"/>
      <c r="L3" s="1"/>
      <c r="M3" s="1"/>
      <c r="N3" s="1"/>
      <c r="O3" s="131"/>
    </row>
    <row r="4" spans="1:15" ht="18.75" x14ac:dyDescent="0.2">
      <c r="A4" s="550" t="s">
        <v>17</v>
      </c>
      <c r="B4" s="550"/>
      <c r="C4" s="550"/>
      <c r="D4" s="550" t="s">
        <v>66</v>
      </c>
      <c r="E4" s="550"/>
      <c r="F4" s="550"/>
      <c r="H4" s="540" t="s">
        <v>230</v>
      </c>
      <c r="I4" s="540"/>
      <c r="J4" s="540"/>
      <c r="K4" s="551" t="s">
        <v>148</v>
      </c>
      <c r="L4" s="552"/>
      <c r="M4" s="3"/>
      <c r="N4" s="7" t="s">
        <v>115</v>
      </c>
      <c r="O4" s="2"/>
    </row>
    <row r="5" spans="1:15" ht="15" customHeight="1" x14ac:dyDescent="0.15">
      <c r="A5" s="2"/>
      <c r="B5" s="2"/>
      <c r="C5" s="2"/>
      <c r="D5" s="2"/>
      <c r="E5" s="7"/>
      <c r="F5" s="2"/>
      <c r="G5" s="2"/>
      <c r="H5" s="2"/>
      <c r="I5" s="2"/>
      <c r="J5" s="2"/>
      <c r="K5" s="2"/>
      <c r="L5" s="2"/>
      <c r="M5" s="2"/>
    </row>
    <row r="6" spans="1:15" ht="19.5" thickBot="1" x14ac:dyDescent="0.2">
      <c r="A6" s="112" t="s">
        <v>113</v>
      </c>
      <c r="B6" s="2"/>
      <c r="C6" s="2"/>
      <c r="D6" s="2"/>
      <c r="E6" s="7"/>
      <c r="F6" s="505" t="str">
        <f>IF(OR(AND(L8&lt;15,L8&gt;0),L8&gt;19),"定員は15人から19人の範囲で設定してください","")</f>
        <v/>
      </c>
      <c r="G6" s="505"/>
      <c r="H6" s="505"/>
      <c r="I6" s="505"/>
      <c r="J6" s="505"/>
      <c r="K6" s="505"/>
      <c r="L6" s="505"/>
      <c r="M6" s="2"/>
    </row>
    <row r="7" spans="1:15" ht="20.25" customHeight="1" x14ac:dyDescent="0.15">
      <c r="A7" s="553" t="s">
        <v>96</v>
      </c>
      <c r="B7" s="554"/>
      <c r="C7" s="554"/>
      <c r="D7" s="554" t="s">
        <v>40</v>
      </c>
      <c r="E7" s="554"/>
      <c r="F7" s="110" t="s">
        <v>10</v>
      </c>
      <c r="G7" s="110" t="s">
        <v>11</v>
      </c>
      <c r="H7" s="110" t="s">
        <v>12</v>
      </c>
      <c r="I7" s="110" t="s">
        <v>13</v>
      </c>
      <c r="J7" s="110" t="s">
        <v>14</v>
      </c>
      <c r="K7" s="8" t="s">
        <v>15</v>
      </c>
      <c r="L7" s="9" t="s">
        <v>16</v>
      </c>
      <c r="M7" s="2"/>
    </row>
    <row r="8" spans="1:15" ht="20.25" customHeight="1" thickBot="1" x14ac:dyDescent="0.25">
      <c r="A8" s="555"/>
      <c r="B8" s="556"/>
      <c r="C8" s="556"/>
      <c r="D8" s="557" t="s">
        <v>41</v>
      </c>
      <c r="E8" s="557"/>
      <c r="F8" s="218"/>
      <c r="G8" s="218"/>
      <c r="H8" s="218"/>
      <c r="I8" s="223"/>
      <c r="J8" s="223"/>
      <c r="K8" s="223"/>
      <c r="L8" s="10">
        <f>SUM(F8:H8)</f>
        <v>0</v>
      </c>
      <c r="M8" s="11" t="s">
        <v>24</v>
      </c>
      <c r="N8" s="12" t="s">
        <v>26</v>
      </c>
      <c r="O8" s="13"/>
    </row>
    <row r="9" spans="1:15" ht="20.25" customHeight="1" x14ac:dyDescent="0.2">
      <c r="A9" s="542" t="s">
        <v>118</v>
      </c>
      <c r="B9" s="543"/>
      <c r="C9" s="543"/>
      <c r="D9" s="543"/>
      <c r="E9" s="543"/>
      <c r="F9" s="14">
        <f t="shared" ref="F9:H9" si="0">SUM(F10:F11)</f>
        <v>0</v>
      </c>
      <c r="G9" s="14">
        <f t="shared" si="0"/>
        <v>0</v>
      </c>
      <c r="H9" s="14">
        <f t="shared" si="0"/>
        <v>0</v>
      </c>
      <c r="I9" s="14"/>
      <c r="J9" s="14"/>
      <c r="K9" s="14"/>
      <c r="L9" s="15">
        <f>SUM(F9:K9)</f>
        <v>0</v>
      </c>
      <c r="M9" s="11" t="s">
        <v>25</v>
      </c>
      <c r="N9" s="12" t="s">
        <v>119</v>
      </c>
      <c r="O9" s="16"/>
    </row>
    <row r="10" spans="1:15" ht="20.25" customHeight="1" x14ac:dyDescent="0.2">
      <c r="A10" s="113"/>
      <c r="B10" s="354" t="s">
        <v>163</v>
      </c>
      <c r="C10" s="142" t="s">
        <v>23</v>
      </c>
      <c r="D10" s="143"/>
      <c r="E10" s="144"/>
      <c r="F10" s="258">
        <f>ROUND(F8*0.7*0.8,0)</f>
        <v>0</v>
      </c>
      <c r="G10" s="224">
        <f>ROUND(G8*1*0.8,0)</f>
        <v>0</v>
      </c>
      <c r="H10" s="224">
        <f>ROUND(H8*1*0.8,0)</f>
        <v>0</v>
      </c>
      <c r="I10" s="224"/>
      <c r="J10" s="224"/>
      <c r="K10" s="224"/>
      <c r="L10" s="17">
        <f>SUM(F10:K10)</f>
        <v>0</v>
      </c>
      <c r="M10" s="11" t="s">
        <v>208</v>
      </c>
      <c r="N10" s="12" t="s">
        <v>218</v>
      </c>
      <c r="O10" s="16"/>
    </row>
    <row r="11" spans="1:15" ht="20.25" customHeight="1" x14ac:dyDescent="0.2">
      <c r="A11" s="140"/>
      <c r="B11" s="355"/>
      <c r="C11" s="145" t="s">
        <v>22</v>
      </c>
      <c r="D11" s="146"/>
      <c r="E11" s="147"/>
      <c r="F11" s="225">
        <f>ROUND(F8*0.7*0.2,0)</f>
        <v>0</v>
      </c>
      <c r="G11" s="225">
        <f>ROUND(G8*1*0.2,0)</f>
        <v>0</v>
      </c>
      <c r="H11" s="225">
        <f>ROUND(H8*1*0.2,0)</f>
        <v>0</v>
      </c>
      <c r="I11" s="225"/>
      <c r="J11" s="225"/>
      <c r="K11" s="225"/>
      <c r="L11" s="148">
        <f>SUM(F11:K11)</f>
        <v>0</v>
      </c>
      <c r="M11" s="11" t="s">
        <v>209</v>
      </c>
      <c r="N11" s="12" t="s">
        <v>219</v>
      </c>
      <c r="O11" s="16"/>
    </row>
    <row r="12" spans="1:15" ht="20.25" customHeight="1" thickBot="1" x14ac:dyDescent="0.25">
      <c r="A12" s="141"/>
      <c r="B12" s="515" t="s">
        <v>161</v>
      </c>
      <c r="C12" s="516"/>
      <c r="D12" s="516"/>
      <c r="E12" s="517"/>
      <c r="F12" s="226"/>
      <c r="G12" s="226"/>
      <c r="H12" s="226"/>
      <c r="I12" s="226"/>
      <c r="J12" s="226"/>
      <c r="K12" s="226"/>
      <c r="L12" s="10">
        <f>SUM(F12:K12)</f>
        <v>0</v>
      </c>
      <c r="M12" s="11" t="s">
        <v>162</v>
      </c>
      <c r="N12" s="12" t="s">
        <v>26</v>
      </c>
      <c r="O12" s="16"/>
    </row>
    <row r="13" spans="1:15" ht="20.25" customHeight="1" thickBot="1" x14ac:dyDescent="0.25">
      <c r="A13" s="544" t="s">
        <v>20</v>
      </c>
      <c r="B13" s="545"/>
      <c r="C13" s="545"/>
      <c r="D13" s="545"/>
      <c r="E13" s="545"/>
      <c r="F13" s="18">
        <f t="shared" ref="F13:H14" si="1">IF(OR(F9=0,F9=""),0,F9/F8)</f>
        <v>0</v>
      </c>
      <c r="G13" s="18">
        <f t="shared" si="1"/>
        <v>0</v>
      </c>
      <c r="H13" s="18">
        <f t="shared" si="1"/>
        <v>0</v>
      </c>
      <c r="I13" s="135"/>
      <c r="J13" s="135"/>
      <c r="K13" s="135"/>
      <c r="L13" s="18">
        <f>IF(OR(L9=0,L9=""),0,L9/L8)</f>
        <v>0</v>
      </c>
      <c r="M13" s="11" t="s">
        <v>120</v>
      </c>
      <c r="N13" s="12" t="s">
        <v>122</v>
      </c>
      <c r="O13" s="16"/>
    </row>
    <row r="14" spans="1:15" ht="20.25" customHeight="1" thickBot="1" x14ac:dyDescent="0.25">
      <c r="A14" s="546" t="s">
        <v>117</v>
      </c>
      <c r="B14" s="547"/>
      <c r="C14" s="547"/>
      <c r="D14" s="547"/>
      <c r="E14" s="548"/>
      <c r="F14" s="18">
        <f t="shared" si="1"/>
        <v>0</v>
      </c>
      <c r="G14" s="18">
        <f t="shared" si="1"/>
        <v>0</v>
      </c>
      <c r="H14" s="18">
        <f t="shared" si="1"/>
        <v>0</v>
      </c>
      <c r="I14" s="135"/>
      <c r="J14" s="135"/>
      <c r="K14" s="135"/>
      <c r="L14" s="18">
        <f>IF(OR(L10=0,L10=""),0,L10/L9)</f>
        <v>0</v>
      </c>
      <c r="M14" s="11" t="s">
        <v>121</v>
      </c>
      <c r="N14" s="12" t="s">
        <v>123</v>
      </c>
      <c r="O14" s="16"/>
    </row>
    <row r="15" spans="1:15" ht="20.25" customHeight="1" x14ac:dyDescent="0.15">
      <c r="A15" s="4"/>
      <c r="B15" s="4"/>
      <c r="C15" s="4"/>
      <c r="D15" s="4"/>
      <c r="E15" s="4"/>
      <c r="F15" s="2"/>
      <c r="G15" s="2"/>
      <c r="H15" s="2"/>
      <c r="I15" s="2"/>
      <c r="J15" s="2"/>
      <c r="K15" s="2"/>
      <c r="L15" s="2"/>
      <c r="M15" s="111"/>
    </row>
    <row r="16" spans="1:15" ht="20.25" customHeight="1" thickBot="1" x14ac:dyDescent="0.2">
      <c r="A16" s="112" t="s">
        <v>114</v>
      </c>
      <c r="B16" s="4"/>
      <c r="C16" s="4"/>
      <c r="D16" s="4"/>
      <c r="E16" s="4"/>
      <c r="F16" s="2"/>
      <c r="G16" s="2"/>
      <c r="H16" s="2"/>
      <c r="I16" s="2"/>
      <c r="J16" s="2"/>
      <c r="K16" s="2"/>
      <c r="L16" s="2"/>
      <c r="M16" s="111"/>
    </row>
    <row r="17" spans="1:16" ht="20.25" customHeight="1" x14ac:dyDescent="0.2">
      <c r="A17" s="549" t="s">
        <v>27</v>
      </c>
      <c r="B17" s="531"/>
      <c r="C17" s="531"/>
      <c r="D17" s="531"/>
      <c r="E17" s="532"/>
      <c r="F17" s="559" t="s">
        <v>36</v>
      </c>
      <c r="G17" s="503"/>
      <c r="H17" s="560"/>
      <c r="I17" s="11" t="s">
        <v>124</v>
      </c>
      <c r="J17" s="12" t="s">
        <v>38</v>
      </c>
      <c r="K17" s="19"/>
      <c r="L17" s="19"/>
      <c r="M17" s="111"/>
      <c r="N17" s="20"/>
      <c r="O17" s="21"/>
    </row>
    <row r="18" spans="1:16" ht="20.25" customHeight="1" x14ac:dyDescent="0.2">
      <c r="A18" s="561" t="s">
        <v>21</v>
      </c>
      <c r="B18" s="562"/>
      <c r="C18" s="562"/>
      <c r="D18" s="562"/>
      <c r="E18" s="563"/>
      <c r="F18" s="564">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565"/>
      <c r="H18" s="566"/>
      <c r="I18" s="11" t="s">
        <v>125</v>
      </c>
      <c r="J18" s="12" t="s">
        <v>143</v>
      </c>
      <c r="K18" s="19"/>
      <c r="L18" s="19"/>
      <c r="M18" s="111"/>
      <c r="N18" s="20"/>
      <c r="O18" s="21"/>
    </row>
    <row r="19" spans="1:16" ht="20.25" customHeight="1" x14ac:dyDescent="0.2">
      <c r="A19" s="22"/>
      <c r="B19" s="567" t="s">
        <v>18</v>
      </c>
      <c r="C19" s="568"/>
      <c r="D19" s="568"/>
      <c r="E19" s="569"/>
      <c r="F19" s="570">
        <f>F18-F20</f>
        <v>4</v>
      </c>
      <c r="G19" s="571"/>
      <c r="H19" s="572"/>
      <c r="I19" s="11" t="s">
        <v>126</v>
      </c>
      <c r="J19" s="12" t="s">
        <v>128</v>
      </c>
      <c r="K19" s="19"/>
      <c r="L19" s="19"/>
      <c r="M19" s="111"/>
      <c r="N19" s="20"/>
      <c r="O19" s="21"/>
    </row>
    <row r="20" spans="1:16" ht="20.25" customHeight="1" thickBot="1" x14ac:dyDescent="0.25">
      <c r="A20" s="23"/>
      <c r="B20" s="573" t="s">
        <v>19</v>
      </c>
      <c r="C20" s="574"/>
      <c r="D20" s="574"/>
      <c r="E20" s="575"/>
      <c r="F20" s="512">
        <f>IF(F17="11年以上",7,6)</f>
        <v>6</v>
      </c>
      <c r="G20" s="513"/>
      <c r="H20" s="514"/>
      <c r="I20" s="11" t="s">
        <v>127</v>
      </c>
      <c r="J20" s="12" t="s">
        <v>217</v>
      </c>
      <c r="K20" s="19"/>
      <c r="L20" s="19"/>
      <c r="M20" s="111"/>
      <c r="N20" s="20"/>
      <c r="O20" s="21"/>
    </row>
    <row r="21" spans="1:16" ht="20.25" customHeight="1" x14ac:dyDescent="0.15">
      <c r="A21" s="558"/>
      <c r="B21" s="558"/>
      <c r="C21" s="558"/>
      <c r="D21" s="558"/>
      <c r="E21" s="558"/>
      <c r="F21" s="24"/>
      <c r="G21" s="7"/>
      <c r="H21" s="2"/>
      <c r="I21" s="2"/>
      <c r="J21" s="2"/>
      <c r="K21" s="2"/>
      <c r="L21" s="2"/>
      <c r="M21" s="25"/>
    </row>
    <row r="22" spans="1:16" ht="20.25" customHeight="1" thickBot="1" x14ac:dyDescent="0.2">
      <c r="A22" s="360" t="s">
        <v>50</v>
      </c>
      <c r="B22" s="360"/>
      <c r="C22" s="360"/>
      <c r="D22" s="360"/>
      <c r="E22" s="360"/>
      <c r="F22" s="2"/>
      <c r="G22" s="2"/>
      <c r="H22" s="2"/>
      <c r="I22" s="2"/>
      <c r="J22" s="2"/>
      <c r="K22" s="2"/>
      <c r="L22" s="2"/>
      <c r="M22" s="2"/>
    </row>
    <row r="23" spans="1:16" ht="20.25" customHeight="1" x14ac:dyDescent="0.2">
      <c r="A23" s="149" t="s">
        <v>160</v>
      </c>
      <c r="B23" s="150"/>
      <c r="C23" s="150"/>
      <c r="D23" s="150"/>
      <c r="E23" s="150"/>
      <c r="F23" s="497" t="s">
        <v>49</v>
      </c>
      <c r="G23" s="498"/>
      <c r="H23" s="499"/>
      <c r="I23" s="121"/>
      <c r="J23" s="219" t="s">
        <v>38</v>
      </c>
      <c r="K23" s="122"/>
      <c r="L23" s="122"/>
      <c r="M23" s="116"/>
      <c r="N23" s="26"/>
      <c r="O23" s="27"/>
      <c r="P23" s="28"/>
    </row>
    <row r="24" spans="1:16" ht="20.25" customHeight="1" x14ac:dyDescent="0.15">
      <c r="A24" s="114" t="s">
        <v>44</v>
      </c>
      <c r="B24" s="29"/>
      <c r="C24" s="29"/>
      <c r="D24" s="29"/>
      <c r="E24" s="29"/>
      <c r="F24" s="519" t="s">
        <v>49</v>
      </c>
      <c r="G24" s="520"/>
      <c r="H24" s="521"/>
      <c r="I24" s="119"/>
      <c r="J24" s="120"/>
      <c r="K24" s="120"/>
      <c r="L24" s="120"/>
      <c r="M24" s="120"/>
      <c r="N24" s="26"/>
      <c r="O24" s="27"/>
      <c r="P24" s="28"/>
    </row>
    <row r="25" spans="1:16" ht="20.25" customHeight="1" thickBot="1" x14ac:dyDescent="0.2">
      <c r="A25" s="115" t="s">
        <v>45</v>
      </c>
      <c r="B25" s="30"/>
      <c r="C25" s="30"/>
      <c r="D25" s="30"/>
      <c r="E25" s="30"/>
      <c r="F25" s="428" t="s">
        <v>223</v>
      </c>
      <c r="G25" s="429"/>
      <c r="H25" s="430"/>
      <c r="I25" s="121"/>
      <c r="J25" s="122"/>
      <c r="K25" s="122"/>
      <c r="L25" s="122"/>
      <c r="M25" s="116"/>
      <c r="N25" s="26"/>
      <c r="O25" s="27"/>
      <c r="P25" s="28"/>
    </row>
    <row r="26" spans="1:16" ht="20.25" customHeight="1" x14ac:dyDescent="0.15">
      <c r="A26" s="4"/>
      <c r="G26" s="2"/>
      <c r="H26" s="2"/>
      <c r="I26" s="2"/>
      <c r="J26" s="7"/>
      <c r="K26" s="2"/>
      <c r="L26" s="2"/>
      <c r="M26" s="26"/>
      <c r="N26" s="27"/>
      <c r="O26" s="28"/>
    </row>
    <row r="27" spans="1:16" ht="20.25" customHeight="1" thickBot="1" x14ac:dyDescent="0.2">
      <c r="A27" s="360" t="s">
        <v>164</v>
      </c>
      <c r="B27" s="360"/>
      <c r="C27" s="360"/>
      <c r="D27" s="360"/>
      <c r="E27" s="360"/>
      <c r="G27" s="2"/>
      <c r="H27" s="2"/>
      <c r="I27" s="2"/>
      <c r="J27" s="2"/>
      <c r="K27" s="2"/>
      <c r="L27" s="2"/>
      <c r="M27" s="26"/>
      <c r="N27" s="27"/>
      <c r="O27" s="28"/>
    </row>
    <row r="28" spans="1:16" ht="20.25" customHeight="1" x14ac:dyDescent="0.15">
      <c r="A28" s="530" t="s">
        <v>165</v>
      </c>
      <c r="B28" s="531"/>
      <c r="C28" s="531"/>
      <c r="D28" s="531"/>
      <c r="E28" s="532"/>
      <c r="F28" s="356" t="s">
        <v>176</v>
      </c>
      <c r="G28" s="356"/>
      <c r="H28" s="357"/>
      <c r="I28" s="122"/>
      <c r="K28" s="122"/>
      <c r="L28" s="122"/>
      <c r="M28" s="116"/>
      <c r="N28" s="26"/>
      <c r="O28" s="27"/>
      <c r="P28" s="28"/>
    </row>
    <row r="29" spans="1:16" ht="20.25" customHeight="1" x14ac:dyDescent="0.2">
      <c r="A29" s="533" t="s">
        <v>166</v>
      </c>
      <c r="B29" s="534"/>
      <c r="C29" s="534"/>
      <c r="D29" s="534"/>
      <c r="E29" s="535"/>
      <c r="F29" s="358" t="s">
        <v>224</v>
      </c>
      <c r="G29" s="358"/>
      <c r="H29" s="359"/>
      <c r="I29" s="122"/>
      <c r="J29" s="219" t="s">
        <v>38</v>
      </c>
      <c r="K29" s="122"/>
      <c r="L29" s="122"/>
      <c r="M29" s="116"/>
      <c r="N29" s="26"/>
      <c r="O29" s="27"/>
      <c r="P29" s="28"/>
    </row>
    <row r="30" spans="1:16" ht="20.25" customHeight="1" thickBot="1" x14ac:dyDescent="0.25">
      <c r="A30" s="493" t="s">
        <v>213</v>
      </c>
      <c r="B30" s="494"/>
      <c r="C30" s="494"/>
      <c r="D30" s="494"/>
      <c r="E30" s="494"/>
      <c r="F30" s="536" t="s">
        <v>215</v>
      </c>
      <c r="G30" s="537"/>
      <c r="H30" s="538"/>
      <c r="I30" s="122"/>
      <c r="J30" s="219"/>
      <c r="K30" s="122"/>
      <c r="L30" s="122"/>
      <c r="M30" s="116"/>
      <c r="N30" s="26"/>
      <c r="O30" s="27"/>
      <c r="P30" s="28"/>
    </row>
    <row r="31" spans="1:16" ht="20.25" customHeight="1" x14ac:dyDescent="0.15">
      <c r="A31" s="4"/>
      <c r="G31" s="2"/>
      <c r="H31" s="2"/>
      <c r="I31" s="2"/>
      <c r="J31" s="2"/>
      <c r="K31" s="2"/>
      <c r="L31" s="2"/>
      <c r="M31" s="26"/>
      <c r="N31" s="27"/>
      <c r="O31" s="28"/>
    </row>
    <row r="32" spans="1:16" ht="20.25" customHeight="1" thickBot="1" x14ac:dyDescent="0.2">
      <c r="A32" s="112" t="s">
        <v>65</v>
      </c>
      <c r="B32" s="4"/>
      <c r="C32" s="4"/>
      <c r="D32" s="4"/>
      <c r="E32" s="4"/>
      <c r="F32" s="25"/>
      <c r="G32" s="2"/>
      <c r="H32" s="2"/>
      <c r="I32" s="2"/>
      <c r="J32" s="2"/>
      <c r="K32" s="2"/>
      <c r="L32" s="2"/>
      <c r="M32" s="26"/>
      <c r="N32" s="27"/>
      <c r="O32" s="28"/>
    </row>
    <row r="33" spans="1:16" ht="20.25" hidden="1" customHeight="1" x14ac:dyDescent="0.15">
      <c r="A33" s="522" t="s">
        <v>52</v>
      </c>
      <c r="B33" s="523"/>
      <c r="C33" s="523"/>
      <c r="D33" s="523"/>
      <c r="E33" s="524"/>
      <c r="F33" s="525" t="s">
        <v>49</v>
      </c>
      <c r="G33" s="526"/>
      <c r="H33" s="526"/>
      <c r="I33" s="527" t="s">
        <v>59</v>
      </c>
      <c r="J33" s="528"/>
      <c r="K33" s="525" t="s">
        <v>49</v>
      </c>
      <c r="L33" s="526"/>
      <c r="M33" s="529"/>
      <c r="N33" s="424" t="s">
        <v>152</v>
      </c>
      <c r="O33" s="425"/>
      <c r="P33" s="28"/>
    </row>
    <row r="34" spans="1:16" ht="20.25" hidden="1" customHeight="1" x14ac:dyDescent="0.15">
      <c r="A34" s="390" t="s">
        <v>53</v>
      </c>
      <c r="B34" s="391"/>
      <c r="C34" s="391"/>
      <c r="D34" s="391"/>
      <c r="E34" s="392"/>
      <c r="F34" s="393" t="s">
        <v>49</v>
      </c>
      <c r="G34" s="394"/>
      <c r="H34" s="394"/>
      <c r="I34" s="395" t="s">
        <v>60</v>
      </c>
      <c r="J34" s="396"/>
      <c r="K34" s="393" t="s">
        <v>49</v>
      </c>
      <c r="L34" s="394"/>
      <c r="M34" s="397"/>
      <c r="N34" s="26"/>
      <c r="O34" s="27"/>
      <c r="P34" s="28"/>
    </row>
    <row r="35" spans="1:16" ht="20.25" hidden="1" customHeight="1" x14ac:dyDescent="0.15">
      <c r="A35" s="398" t="s">
        <v>54</v>
      </c>
      <c r="B35" s="399"/>
      <c r="C35" s="399"/>
      <c r="D35" s="399"/>
      <c r="E35" s="400"/>
      <c r="F35" s="401" t="s">
        <v>49</v>
      </c>
      <c r="G35" s="402"/>
      <c r="H35" s="402"/>
      <c r="I35" s="403" t="s">
        <v>61</v>
      </c>
      <c r="J35" s="404"/>
      <c r="K35" s="401" t="s">
        <v>49</v>
      </c>
      <c r="L35" s="402"/>
      <c r="M35" s="518"/>
      <c r="N35" s="26"/>
      <c r="O35" s="27"/>
      <c r="P35" s="28"/>
    </row>
    <row r="36" spans="1:16" ht="20.25" customHeight="1" x14ac:dyDescent="0.15">
      <c r="A36" s="149" t="s">
        <v>222</v>
      </c>
      <c r="B36" s="150"/>
      <c r="C36" s="150"/>
      <c r="D36" s="150"/>
      <c r="E36" s="150"/>
      <c r="F36" s="576" t="s">
        <v>64</v>
      </c>
      <c r="G36" s="577"/>
      <c r="H36" s="578"/>
      <c r="I36" s="495" t="s">
        <v>62</v>
      </c>
      <c r="J36" s="496"/>
      <c r="K36" s="497"/>
      <c r="L36" s="498"/>
      <c r="M36" s="499"/>
      <c r="N36" s="424" t="s">
        <v>152</v>
      </c>
      <c r="O36" s="425"/>
      <c r="P36" s="28"/>
    </row>
    <row r="37" spans="1:16" ht="20.25" customHeight="1" x14ac:dyDescent="0.15">
      <c r="A37" s="380" t="s">
        <v>55</v>
      </c>
      <c r="B37" s="381"/>
      <c r="C37" s="381"/>
      <c r="D37" s="381"/>
      <c r="E37" s="382"/>
      <c r="F37" s="383" t="s">
        <v>56</v>
      </c>
      <c r="G37" s="384"/>
      <c r="H37" s="384"/>
      <c r="I37" s="385" t="s">
        <v>63</v>
      </c>
      <c r="J37" s="386"/>
      <c r="K37" s="387" t="s">
        <v>223</v>
      </c>
      <c r="L37" s="388"/>
      <c r="M37" s="389"/>
      <c r="N37" s="26"/>
      <c r="O37" s="27"/>
      <c r="P37" s="28"/>
    </row>
    <row r="38" spans="1:16" ht="20.25" customHeight="1" thickBot="1" x14ac:dyDescent="0.2">
      <c r="A38" s="231" t="s">
        <v>57</v>
      </c>
      <c r="B38" s="293"/>
      <c r="C38" s="293"/>
      <c r="D38" s="293"/>
      <c r="E38" s="294"/>
      <c r="F38" s="536" t="s">
        <v>64</v>
      </c>
      <c r="G38" s="537"/>
      <c r="H38" s="538"/>
      <c r="I38" s="426" t="s">
        <v>60</v>
      </c>
      <c r="J38" s="427"/>
      <c r="K38" s="428" t="s">
        <v>49</v>
      </c>
      <c r="L38" s="429"/>
      <c r="M38" s="430"/>
      <c r="N38" s="27"/>
      <c r="O38" s="28"/>
    </row>
    <row r="39" spans="1:16" ht="20.25" customHeight="1" x14ac:dyDescent="0.15">
      <c r="A39" s="297"/>
      <c r="B39" s="297"/>
      <c r="C39" s="297"/>
      <c r="D39" s="297"/>
      <c r="E39" s="297"/>
      <c r="F39" s="503"/>
      <c r="G39" s="503"/>
      <c r="H39" s="503"/>
      <c r="I39" s="244"/>
      <c r="J39" s="244"/>
      <c r="K39" s="11"/>
      <c r="L39" s="11"/>
      <c r="M39" s="11"/>
      <c r="N39" s="27"/>
      <c r="O39" s="28"/>
    </row>
    <row r="40" spans="1:16" ht="20.25" customHeight="1" x14ac:dyDescent="0.15">
      <c r="A40" s="227"/>
      <c r="B40" s="227"/>
      <c r="C40" s="227"/>
      <c r="D40" s="227"/>
      <c r="E40" s="227"/>
      <c r="F40" s="11"/>
      <c r="G40" s="11"/>
      <c r="H40" s="11"/>
      <c r="I40" s="244"/>
      <c r="J40" s="244"/>
      <c r="K40" s="11"/>
      <c r="L40" s="11"/>
      <c r="M40" s="11"/>
      <c r="N40" s="27"/>
      <c r="O40" s="28"/>
    </row>
    <row r="41" spans="1:16" ht="15" x14ac:dyDescent="0.15">
      <c r="A41" s="4"/>
      <c r="G41" s="2"/>
      <c r="I41" s="2"/>
      <c r="J41" s="2"/>
      <c r="K41" s="2"/>
      <c r="L41" s="2"/>
      <c r="M41" s="26"/>
      <c r="N41" s="27"/>
      <c r="O41" s="28"/>
    </row>
    <row r="42" spans="1:16" ht="17.25" hidden="1" x14ac:dyDescent="0.15">
      <c r="A42" s="370" t="s">
        <v>51</v>
      </c>
      <c r="B42" s="370"/>
      <c r="C42" s="370"/>
      <c r="D42" s="370"/>
      <c r="E42" s="370"/>
      <c r="F42" s="2"/>
      <c r="G42" s="2"/>
      <c r="H42" s="2"/>
      <c r="I42" s="2"/>
      <c r="J42" s="2"/>
      <c r="K42" s="2"/>
      <c r="L42" s="2"/>
      <c r="M42" s="26"/>
      <c r="N42" s="27"/>
      <c r="O42" s="28"/>
    </row>
    <row r="43" spans="1:16" ht="17.25" hidden="1" x14ac:dyDescent="0.15">
      <c r="A43" s="96" t="s">
        <v>46</v>
      </c>
      <c r="B43" s="97"/>
      <c r="C43" s="97"/>
      <c r="D43" s="97"/>
      <c r="E43" s="97"/>
      <c r="F43" s="371" t="s">
        <v>49</v>
      </c>
      <c r="G43" s="372"/>
      <c r="H43" s="373"/>
      <c r="N43" s="26"/>
      <c r="O43" s="27"/>
      <c r="P43" s="28"/>
    </row>
    <row r="44" spans="1:16" ht="17.25" hidden="1" x14ac:dyDescent="0.15">
      <c r="A44" s="98" t="s">
        <v>47</v>
      </c>
      <c r="B44" s="99"/>
      <c r="C44" s="99"/>
      <c r="D44" s="99"/>
      <c r="E44" s="100"/>
      <c r="F44" s="374" t="s">
        <v>49</v>
      </c>
      <c r="G44" s="375"/>
      <c r="H44" s="376"/>
      <c r="I44" s="19"/>
      <c r="J44" s="19"/>
      <c r="K44" s="19"/>
      <c r="L44" s="19"/>
      <c r="M44" s="19"/>
    </row>
    <row r="45" spans="1:16" ht="18" hidden="1" thickBot="1" x14ac:dyDescent="0.2">
      <c r="A45" s="101" t="s">
        <v>48</v>
      </c>
      <c r="B45" s="102"/>
      <c r="C45" s="102"/>
      <c r="D45" s="102"/>
      <c r="E45" s="103"/>
      <c r="F45" s="377" t="s">
        <v>49</v>
      </c>
      <c r="G45" s="378"/>
      <c r="H45" s="379"/>
      <c r="I45" s="19"/>
      <c r="J45" s="19"/>
      <c r="K45" s="19"/>
      <c r="L45" s="19"/>
      <c r="M45" s="19"/>
    </row>
    <row r="46" spans="1:16" ht="15" hidden="1" x14ac:dyDescent="0.15">
      <c r="A46" s="4"/>
      <c r="G46" s="2"/>
      <c r="H46" s="2"/>
      <c r="I46" s="2"/>
      <c r="J46" s="2"/>
      <c r="K46" s="2"/>
      <c r="L46" s="2"/>
      <c r="M46" s="2"/>
    </row>
    <row r="47" spans="1:16" ht="21" customHeight="1" thickBot="1" x14ac:dyDescent="0.2">
      <c r="A47" s="123" t="s">
        <v>151</v>
      </c>
      <c r="B47" s="32"/>
      <c r="C47" s="32"/>
      <c r="D47" s="32"/>
      <c r="E47" s="32"/>
      <c r="F47" s="33"/>
      <c r="G47" s="33"/>
      <c r="H47" s="33"/>
      <c r="I47" s="33"/>
      <c r="J47" s="34"/>
      <c r="K47" s="34"/>
      <c r="L47" s="35"/>
      <c r="M47" s="36"/>
    </row>
    <row r="48" spans="1:16" ht="19.5" customHeight="1" x14ac:dyDescent="0.15">
      <c r="A48" s="361" t="s">
        <v>0</v>
      </c>
      <c r="B48" s="362"/>
      <c r="C48" s="362"/>
      <c r="D48" s="362"/>
      <c r="E48" s="363"/>
      <c r="F48" s="367" t="s">
        <v>1</v>
      </c>
      <c r="G48" s="368"/>
      <c r="H48" s="368" t="s">
        <v>2</v>
      </c>
      <c r="I48" s="368"/>
      <c r="J48" s="368" t="s">
        <v>3</v>
      </c>
      <c r="K48" s="368"/>
      <c r="L48" s="368" t="s">
        <v>4</v>
      </c>
      <c r="M48" s="369"/>
      <c r="N48" s="37" t="s">
        <v>92</v>
      </c>
      <c r="O48" s="38" t="s">
        <v>92</v>
      </c>
    </row>
    <row r="49" spans="1:15" ht="19.5" customHeight="1" thickBot="1" x14ac:dyDescent="0.2">
      <c r="A49" s="364"/>
      <c r="B49" s="365"/>
      <c r="C49" s="365"/>
      <c r="D49" s="365"/>
      <c r="E49" s="366"/>
      <c r="F49" s="207" t="s">
        <v>5</v>
      </c>
      <c r="G49" s="206" t="s">
        <v>6</v>
      </c>
      <c r="H49" s="206" t="s">
        <v>5</v>
      </c>
      <c r="I49" s="206" t="s">
        <v>6</v>
      </c>
      <c r="J49" s="206" t="s">
        <v>5</v>
      </c>
      <c r="K49" s="206" t="s">
        <v>6</v>
      </c>
      <c r="L49" s="206" t="s">
        <v>5</v>
      </c>
      <c r="M49" s="208" t="s">
        <v>6</v>
      </c>
      <c r="N49" s="39" t="s">
        <v>111</v>
      </c>
      <c r="O49" s="40" t="s">
        <v>112</v>
      </c>
    </row>
    <row r="50" spans="1:15" ht="19.5" customHeight="1" x14ac:dyDescent="0.15">
      <c r="A50" s="439" t="s">
        <v>67</v>
      </c>
      <c r="B50" s="440"/>
      <c r="C50" s="440"/>
      <c r="D50" s="440"/>
      <c r="E50" s="441"/>
      <c r="F50" s="19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289900</v>
      </c>
      <c r="G50" s="19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285090</v>
      </c>
      <c r="H50" s="19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211670</v>
      </c>
      <c r="I50" s="19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206860</v>
      </c>
      <c r="J50" s="200"/>
      <c r="K50" s="209"/>
      <c r="L50" s="201"/>
      <c r="M50" s="202"/>
      <c r="N50" s="41">
        <f>(F50*$F$10+G50*$F$11)+(H50*SUM($G$10:$H$10)+I50*SUM($G$11:$H$11))+(J50*$I$10+K50*$I$11)+(L50*SUM($J$10:$K$10)+M50*SUM($J$11:$K$11))</f>
        <v>0</v>
      </c>
      <c r="O50" s="42">
        <f>N50*12</f>
        <v>0</v>
      </c>
    </row>
    <row r="51" spans="1:15" ht="19.5" customHeight="1" x14ac:dyDescent="0.15">
      <c r="A51" s="539" t="s">
        <v>68</v>
      </c>
      <c r="B51" s="488" t="s">
        <v>187</v>
      </c>
      <c r="C51" s="489"/>
      <c r="D51" s="489"/>
      <c r="E51" s="490"/>
      <c r="F51" s="20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27800</v>
      </c>
      <c r="G51" s="43">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27300</v>
      </c>
      <c r="H51" s="44">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20000</v>
      </c>
      <c r="I51" s="19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19500</v>
      </c>
      <c r="J51" s="138"/>
      <c r="K51" s="139"/>
      <c r="L51" s="190"/>
      <c r="M51" s="191"/>
      <c r="N51" s="45">
        <f>(F51*$F$10+G51*$F$11)+(H51*($G$10+$H$10)+I51*($G$11+$H$11))+(J51*$I$10+K51*$I$11)+(L51*($J$10+$K$10)+M51*($J$11+$K$11))</f>
        <v>0</v>
      </c>
      <c r="O51" s="46">
        <f t="shared" ref="O51:O58" si="2">N51*12</f>
        <v>0</v>
      </c>
    </row>
    <row r="52" spans="1:15" ht="19.5" customHeight="1" x14ac:dyDescent="0.15">
      <c r="A52" s="507"/>
      <c r="B52" s="298" t="s">
        <v>160</v>
      </c>
      <c r="C52" s="299"/>
      <c r="D52" s="299"/>
      <c r="E52" s="299"/>
      <c r="F52" s="431">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32"/>
      <c r="H52" s="433">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34"/>
      <c r="J52" s="136"/>
      <c r="K52" s="137"/>
      <c r="L52" s="204"/>
      <c r="M52" s="205"/>
      <c r="N52" s="47">
        <f>(F52*$F$12)+(H52*$G$12+H52*$H$12)</f>
        <v>0</v>
      </c>
      <c r="O52" s="48">
        <f>N52*12</f>
        <v>0</v>
      </c>
    </row>
    <row r="53" spans="1:15" ht="19.5" customHeight="1" x14ac:dyDescent="0.15">
      <c r="A53" s="507"/>
      <c r="B53" s="49"/>
      <c r="C53" s="491" t="s">
        <v>186</v>
      </c>
      <c r="D53" s="492"/>
      <c r="E53" s="492"/>
      <c r="F53" s="435">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３年度!$F$18</f>
        <v>0</v>
      </c>
      <c r="G53" s="436"/>
      <c r="H53" s="437">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３年度!$F$18</f>
        <v>0</v>
      </c>
      <c r="I53" s="438"/>
      <c r="J53" s="138"/>
      <c r="K53" s="139"/>
      <c r="L53" s="190"/>
      <c r="M53" s="191"/>
      <c r="N53" s="45">
        <f>(F53*$F$12)+(H53*$G$12+H53*$H$12)</f>
        <v>0</v>
      </c>
      <c r="O53" s="46">
        <f>N53*12</f>
        <v>0</v>
      </c>
    </row>
    <row r="54" spans="1:15" ht="18" hidden="1" customHeight="1" x14ac:dyDescent="0.15">
      <c r="A54" s="507"/>
      <c r="B54" s="310" t="s">
        <v>42</v>
      </c>
      <c r="C54" s="311"/>
      <c r="D54" s="311"/>
      <c r="E54" s="312"/>
      <c r="F54" s="304" t="s">
        <v>109</v>
      </c>
      <c r="G54" s="305"/>
      <c r="H54" s="305"/>
      <c r="I54" s="305"/>
      <c r="J54" s="305"/>
      <c r="K54" s="305"/>
      <c r="L54" s="305"/>
      <c r="M54" s="306"/>
      <c r="N54" s="93" t="s">
        <v>64</v>
      </c>
      <c r="O54" s="94" t="s">
        <v>64</v>
      </c>
    </row>
    <row r="55" spans="1:15" ht="18" hidden="1" customHeight="1" x14ac:dyDescent="0.15">
      <c r="A55" s="507"/>
      <c r="B55" s="95"/>
      <c r="C55" s="307" t="s">
        <v>69</v>
      </c>
      <c r="D55" s="308"/>
      <c r="E55" s="309"/>
      <c r="F55" s="304" t="s">
        <v>109</v>
      </c>
      <c r="G55" s="305"/>
      <c r="H55" s="305"/>
      <c r="I55" s="305"/>
      <c r="J55" s="305"/>
      <c r="K55" s="305"/>
      <c r="L55" s="305"/>
      <c r="M55" s="306"/>
      <c r="N55" s="93" t="s">
        <v>64</v>
      </c>
      <c r="O55" s="94" t="s">
        <v>64</v>
      </c>
    </row>
    <row r="56" spans="1:15" ht="18" hidden="1" customHeight="1" x14ac:dyDescent="0.15">
      <c r="A56" s="507"/>
      <c r="B56" s="310" t="s">
        <v>43</v>
      </c>
      <c r="C56" s="311"/>
      <c r="D56" s="311"/>
      <c r="E56" s="312"/>
      <c r="F56" s="304" t="s">
        <v>109</v>
      </c>
      <c r="G56" s="305"/>
      <c r="H56" s="305"/>
      <c r="I56" s="305"/>
      <c r="J56" s="455" t="s">
        <v>109</v>
      </c>
      <c r="K56" s="305"/>
      <c r="L56" s="305"/>
      <c r="M56" s="306"/>
      <c r="N56" s="93" t="s">
        <v>64</v>
      </c>
      <c r="O56" s="94" t="s">
        <v>64</v>
      </c>
    </row>
    <row r="57" spans="1:15" ht="18" hidden="1" customHeight="1" x14ac:dyDescent="0.15">
      <c r="A57" s="507"/>
      <c r="B57" s="95"/>
      <c r="C57" s="307" t="s">
        <v>69</v>
      </c>
      <c r="D57" s="308"/>
      <c r="E57" s="309"/>
      <c r="F57" s="304" t="s">
        <v>109</v>
      </c>
      <c r="G57" s="305"/>
      <c r="H57" s="305"/>
      <c r="I57" s="305"/>
      <c r="J57" s="455" t="s">
        <v>109</v>
      </c>
      <c r="K57" s="305"/>
      <c r="L57" s="305"/>
      <c r="M57" s="306"/>
      <c r="N57" s="93" t="s">
        <v>64</v>
      </c>
      <c r="O57" s="94" t="s">
        <v>64</v>
      </c>
    </row>
    <row r="58" spans="1:15" ht="21" customHeight="1" x14ac:dyDescent="0.15">
      <c r="A58" s="507"/>
      <c r="B58" s="320" t="s">
        <v>7</v>
      </c>
      <c r="C58" s="321"/>
      <c r="D58" s="321"/>
      <c r="E58" s="322"/>
      <c r="F58" s="445">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38"/>
      <c r="H58" s="338"/>
      <c r="I58" s="338"/>
      <c r="J58" s="136"/>
      <c r="K58" s="137"/>
      <c r="L58" s="204"/>
      <c r="M58" s="205"/>
      <c r="N58" s="47">
        <f>F58*$L$9</f>
        <v>0</v>
      </c>
      <c r="O58" s="48">
        <f t="shared" si="2"/>
        <v>0</v>
      </c>
    </row>
    <row r="59" spans="1:15" ht="21" customHeight="1" thickBot="1" x14ac:dyDescent="0.2">
      <c r="A59" s="507"/>
      <c r="B59" s="298" t="s">
        <v>8</v>
      </c>
      <c r="C59" s="299"/>
      <c r="D59" s="299"/>
      <c r="E59" s="300"/>
      <c r="F59" s="446">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22600</v>
      </c>
      <c r="G59" s="447"/>
      <c r="H59" s="447"/>
      <c r="I59" s="447"/>
      <c r="J59" s="196"/>
      <c r="K59" s="210"/>
      <c r="L59" s="192"/>
      <c r="M59" s="193"/>
      <c r="N59" s="50">
        <f>F59*$L$9</f>
        <v>0</v>
      </c>
      <c r="O59" s="51">
        <f>N59*12</f>
        <v>0</v>
      </c>
    </row>
    <row r="60" spans="1:15" ht="21" customHeight="1" x14ac:dyDescent="0.15">
      <c r="A60" s="506" t="s">
        <v>167</v>
      </c>
      <c r="B60" s="448" t="s">
        <v>165</v>
      </c>
      <c r="C60" s="449"/>
      <c r="D60" s="449"/>
      <c r="E60" s="450"/>
      <c r="F60" s="451">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52"/>
      <c r="H60" s="452"/>
      <c r="I60" s="452"/>
      <c r="J60" s="452"/>
      <c r="K60" s="452"/>
      <c r="L60" s="452"/>
      <c r="M60" s="453"/>
      <c r="N60" s="151">
        <f>F60*$L$9</f>
        <v>0</v>
      </c>
      <c r="O60" s="152">
        <f t="shared" ref="O60" si="3">N60*12</f>
        <v>0</v>
      </c>
    </row>
    <row r="61" spans="1:15" ht="21" customHeight="1" x14ac:dyDescent="0.15">
      <c r="A61" s="507"/>
      <c r="B61" s="298" t="s">
        <v>166</v>
      </c>
      <c r="C61" s="299"/>
      <c r="D61" s="299"/>
      <c r="E61" s="300"/>
      <c r="F61" s="270">
        <f>IF($F$29="その他",IF($L$8&lt;13,ROUNDDOWN(SUM(F50,F51)*単価!$S$5,-1),IF(AND($L$8&gt;=単価!$A$9,$L$8&lt;=単価!$C$9),ROUNDDOWN(SUM(開設３年度!F50,開設３年度!F51)*単価!$S$9,-1),0)))*-1</f>
        <v>0</v>
      </c>
      <c r="G61" s="271">
        <f>IF($F$29="その他",IF($L$8&lt;13,ROUNDDOWN(SUM(G50,G51)*単価!$S$5,-1),IF(AND(開設３年度!$L$8&lt;=単価!$C$9,開設３年度!$L$8&gt;=単価!$A$9),ROUNDDOWN(SUM(開設３年度!G50,開設３年度!G51)*単価!$S$9,-1),0)))*-1</f>
        <v>0</v>
      </c>
      <c r="H61" s="271">
        <f>IF($F$29="その他",IF($L$8&lt;13,ROUNDDOWN(SUM(H50,H51)*単価!$S$5,-1),IF(AND(開設３年度!$L$8&lt;=単価!$C$9,開設３年度!$L$8&gt;=単価!$A$9),ROUNDDOWN(SUM(開設３年度!H50,開設３年度!H51)*単価!$S$9,-1),0)))*-1</f>
        <v>0</v>
      </c>
      <c r="I61" s="271">
        <f>IF($F$29="その他",IF($L$8&lt;13,ROUNDDOWN(SUM(I50,I51)*単価!$S$5,-1),IF(AND(開設３年度!$L$8&lt;=単価!$C$9,開設３年度!$L$8&gt;=単価!$A$9),ROUNDDOWN(SUM(開設３年度!I50,開設３年度!I51)*単価!$S$9,-1),0)))*-1</f>
        <v>0</v>
      </c>
      <c r="J61" s="272"/>
      <c r="K61" s="272"/>
      <c r="L61" s="272"/>
      <c r="M61" s="273"/>
      <c r="N61" s="50">
        <f>F61*F10+G61*F11+H61*(G10+H10)+I61*(G11+H11)</f>
        <v>0</v>
      </c>
      <c r="O61" s="51">
        <f>N61*12</f>
        <v>0</v>
      </c>
    </row>
    <row r="62" spans="1:15" ht="21" customHeight="1" thickBot="1" x14ac:dyDescent="0.2">
      <c r="A62" s="508"/>
      <c r="B62" s="509" t="s">
        <v>213</v>
      </c>
      <c r="C62" s="510"/>
      <c r="D62" s="510"/>
      <c r="E62" s="511"/>
      <c r="F62" s="446">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447"/>
      <c r="H62" s="447"/>
      <c r="I62" s="447"/>
      <c r="J62" s="269"/>
      <c r="K62" s="192"/>
      <c r="L62" s="192"/>
      <c r="M62" s="274"/>
      <c r="N62" s="153">
        <f>F62*$L$9</f>
        <v>0</v>
      </c>
      <c r="O62" s="118">
        <f>N62*12</f>
        <v>0</v>
      </c>
    </row>
    <row r="63" spans="1:15" ht="21" hidden="1" customHeight="1" x14ac:dyDescent="0.15">
      <c r="A63" s="442" t="s">
        <v>72</v>
      </c>
      <c r="B63" s="327" t="s">
        <v>52</v>
      </c>
      <c r="C63" s="328"/>
      <c r="D63" s="328"/>
      <c r="E63" s="329"/>
      <c r="F63" s="330">
        <f>IF($F$33="該当",'単価（特定加算分）'!C2,0)</f>
        <v>0</v>
      </c>
      <c r="G63" s="331"/>
      <c r="H63" s="331"/>
      <c r="I63" s="331"/>
      <c r="J63" s="331"/>
      <c r="K63" s="331"/>
      <c r="L63" s="331"/>
      <c r="M63" s="332"/>
      <c r="N63" s="326" t="e">
        <f>ROUNDDOWN((F63+F64)/$L$9,-1)*$L$9</f>
        <v>#DIV/0!</v>
      </c>
      <c r="O63" s="313" t="e">
        <f>N63*12</f>
        <v>#DIV/0!</v>
      </c>
    </row>
    <row r="64" spans="1:15" ht="21" hidden="1" customHeight="1" x14ac:dyDescent="0.15">
      <c r="A64" s="443"/>
      <c r="B64" s="154"/>
      <c r="C64" s="315" t="s">
        <v>69</v>
      </c>
      <c r="D64" s="316"/>
      <c r="E64" s="317"/>
      <c r="F64" s="318">
        <f>IF($F$33="該当",'単価（特定加算分）'!D2,0)*$F$18</f>
        <v>0</v>
      </c>
      <c r="G64" s="318"/>
      <c r="H64" s="318"/>
      <c r="I64" s="318"/>
      <c r="J64" s="318"/>
      <c r="K64" s="318"/>
      <c r="L64" s="318"/>
      <c r="M64" s="318"/>
      <c r="N64" s="323"/>
      <c r="O64" s="314"/>
    </row>
    <row r="65" spans="1:15" ht="21" hidden="1" customHeight="1" x14ac:dyDescent="0.15">
      <c r="A65" s="443"/>
      <c r="B65" s="301" t="s">
        <v>73</v>
      </c>
      <c r="C65" s="302"/>
      <c r="D65" s="302"/>
      <c r="E65" s="303"/>
      <c r="F65" s="318">
        <f>IF($F$34="Ａに該当",'単価（特定加算分）'!C3,0)</f>
        <v>0</v>
      </c>
      <c r="G65" s="318"/>
      <c r="H65" s="318"/>
      <c r="I65" s="318"/>
      <c r="J65" s="318"/>
      <c r="K65" s="318"/>
      <c r="L65" s="318"/>
      <c r="M65" s="318"/>
      <c r="N65" s="325" t="e">
        <f>ROUNDDOWN((F65+F66)/$L$9,-1)*$L$9</f>
        <v>#DIV/0!</v>
      </c>
      <c r="O65" s="319" t="e">
        <f>N65*12</f>
        <v>#DIV/0!</v>
      </c>
    </row>
    <row r="66" spans="1:15" ht="21" hidden="1" customHeight="1" x14ac:dyDescent="0.15">
      <c r="A66" s="443"/>
      <c r="B66" s="154"/>
      <c r="C66" s="315" t="s">
        <v>69</v>
      </c>
      <c r="D66" s="316"/>
      <c r="E66" s="317"/>
      <c r="F66" s="318">
        <f>IF($F$34="Ａに該当",'単価（特定加算分）'!D3,0)*$F$18</f>
        <v>0</v>
      </c>
      <c r="G66" s="318"/>
      <c r="H66" s="318"/>
      <c r="I66" s="318"/>
      <c r="J66" s="318"/>
      <c r="K66" s="318"/>
      <c r="L66" s="318"/>
      <c r="M66" s="318"/>
      <c r="N66" s="324"/>
      <c r="O66" s="314"/>
    </row>
    <row r="67" spans="1:15" ht="21" hidden="1" customHeight="1" x14ac:dyDescent="0.15">
      <c r="A67" s="443"/>
      <c r="B67" s="301" t="s">
        <v>74</v>
      </c>
      <c r="C67" s="302"/>
      <c r="D67" s="302"/>
      <c r="E67" s="303"/>
      <c r="F67" s="318">
        <f>IF($F$34="Ｂに該当",'単価（特定加算分）'!C4,0)</f>
        <v>0</v>
      </c>
      <c r="G67" s="318"/>
      <c r="H67" s="318"/>
      <c r="I67" s="318"/>
      <c r="J67" s="318"/>
      <c r="K67" s="318"/>
      <c r="L67" s="318"/>
      <c r="M67" s="318"/>
      <c r="N67" s="323" t="e">
        <f>ROUNDDOWN((F67+F68)/$L$9,-1)*$L$9</f>
        <v>#DIV/0!</v>
      </c>
      <c r="O67" s="319" t="e">
        <f>N67*12</f>
        <v>#DIV/0!</v>
      </c>
    </row>
    <row r="68" spans="1:15" ht="21" hidden="1" customHeight="1" x14ac:dyDescent="0.15">
      <c r="A68" s="443"/>
      <c r="B68" s="154"/>
      <c r="C68" s="315" t="s">
        <v>69</v>
      </c>
      <c r="D68" s="316"/>
      <c r="E68" s="317"/>
      <c r="F68" s="318">
        <f>IF($F$34="Ｂに該当",'単価（特定加算分）'!D4,0)*$F$18</f>
        <v>0</v>
      </c>
      <c r="G68" s="318"/>
      <c r="H68" s="318"/>
      <c r="I68" s="318"/>
      <c r="J68" s="318"/>
      <c r="K68" s="318"/>
      <c r="L68" s="318"/>
      <c r="M68" s="318"/>
      <c r="N68" s="324"/>
      <c r="O68" s="314"/>
    </row>
    <row r="69" spans="1:15" ht="21" hidden="1" customHeight="1" x14ac:dyDescent="0.15">
      <c r="A69" s="443"/>
      <c r="B69" s="301" t="s">
        <v>75</v>
      </c>
      <c r="C69" s="302"/>
      <c r="D69" s="302"/>
      <c r="E69" s="303"/>
      <c r="F69" s="318">
        <f>IF($F$35="該当",'単価（特定加算分）'!C5,0)</f>
        <v>0</v>
      </c>
      <c r="G69" s="318"/>
      <c r="H69" s="318"/>
      <c r="I69" s="318"/>
      <c r="J69" s="318"/>
      <c r="K69" s="318"/>
      <c r="L69" s="318"/>
      <c r="M69" s="318"/>
      <c r="N69" s="323" t="e">
        <f>ROUNDDOWN((F69+F70)/$L$9,-1)*$L$9</f>
        <v>#DIV/0!</v>
      </c>
      <c r="O69" s="319" t="e">
        <f>N69*12</f>
        <v>#DIV/0!</v>
      </c>
    </row>
    <row r="70" spans="1:15" ht="21" hidden="1" customHeight="1" x14ac:dyDescent="0.15">
      <c r="A70" s="443"/>
      <c r="B70" s="154"/>
      <c r="C70" s="315" t="s">
        <v>69</v>
      </c>
      <c r="D70" s="316"/>
      <c r="E70" s="317"/>
      <c r="F70" s="318">
        <f>IF($F$35="該当",'単価（特定加算分）'!D5,0)*$F$18</f>
        <v>0</v>
      </c>
      <c r="G70" s="318"/>
      <c r="H70" s="318"/>
      <c r="I70" s="318"/>
      <c r="J70" s="318"/>
      <c r="K70" s="318"/>
      <c r="L70" s="318"/>
      <c r="M70" s="318"/>
      <c r="N70" s="324"/>
      <c r="O70" s="314"/>
    </row>
    <row r="71" spans="1:15" ht="21" hidden="1" customHeight="1" x14ac:dyDescent="0.15">
      <c r="A71" s="443"/>
      <c r="B71" s="342" t="s">
        <v>206</v>
      </c>
      <c r="C71" s="343"/>
      <c r="D71" s="344"/>
      <c r="E71" s="291" t="s">
        <v>198</v>
      </c>
      <c r="F71" s="348">
        <v>0</v>
      </c>
      <c r="G71" s="349"/>
      <c r="H71" s="349"/>
      <c r="I71" s="349"/>
      <c r="J71" s="349"/>
      <c r="K71" s="349"/>
      <c r="L71" s="349"/>
      <c r="M71" s="350"/>
      <c r="N71" s="325" t="s">
        <v>221</v>
      </c>
      <c r="O71" s="319" t="s">
        <v>221</v>
      </c>
    </row>
    <row r="72" spans="1:15" ht="21" hidden="1" customHeight="1" x14ac:dyDescent="0.15">
      <c r="A72" s="443"/>
      <c r="B72" s="345"/>
      <c r="C72" s="346"/>
      <c r="D72" s="347"/>
      <c r="E72" s="292" t="s">
        <v>199</v>
      </c>
      <c r="F72" s="351">
        <v>0</v>
      </c>
      <c r="G72" s="352"/>
      <c r="H72" s="352"/>
      <c r="I72" s="352"/>
      <c r="J72" s="352"/>
      <c r="K72" s="352"/>
      <c r="L72" s="352"/>
      <c r="M72" s="353"/>
      <c r="N72" s="324"/>
      <c r="O72" s="314"/>
    </row>
    <row r="73" spans="1:15" ht="21" customHeight="1" x14ac:dyDescent="0.15">
      <c r="A73" s="443"/>
      <c r="B73" s="320" t="s">
        <v>55</v>
      </c>
      <c r="C73" s="321"/>
      <c r="D73" s="321"/>
      <c r="E73" s="322"/>
      <c r="F73" s="338">
        <f>'単価（特定加算分）'!C12</f>
        <v>120</v>
      </c>
      <c r="G73" s="338"/>
      <c r="H73" s="338"/>
      <c r="I73" s="338"/>
      <c r="J73" s="338"/>
      <c r="K73" s="338"/>
      <c r="L73" s="338"/>
      <c r="M73" s="338"/>
      <c r="N73" s="47">
        <f>F73*$L$9</f>
        <v>0</v>
      </c>
      <c r="O73" s="48">
        <f t="shared" ref="O73" si="4">N73*12</f>
        <v>0</v>
      </c>
    </row>
    <row r="74" spans="1:15" ht="21" customHeight="1" x14ac:dyDescent="0.15">
      <c r="A74" s="443"/>
      <c r="B74" s="320" t="s">
        <v>57</v>
      </c>
      <c r="C74" s="321"/>
      <c r="D74" s="321"/>
      <c r="E74" s="322"/>
      <c r="F74" s="338" t="s">
        <v>64</v>
      </c>
      <c r="G74" s="338"/>
      <c r="H74" s="338"/>
      <c r="I74" s="338"/>
      <c r="J74" s="338"/>
      <c r="K74" s="338"/>
      <c r="L74" s="338"/>
      <c r="M74" s="338"/>
      <c r="N74" s="52" t="s">
        <v>64</v>
      </c>
      <c r="O74" s="53" t="s">
        <v>64</v>
      </c>
    </row>
    <row r="75" spans="1:15" ht="21" customHeight="1" x14ac:dyDescent="0.15">
      <c r="A75" s="443"/>
      <c r="B75" s="320" t="s">
        <v>58</v>
      </c>
      <c r="C75" s="321"/>
      <c r="D75" s="321"/>
      <c r="E75" s="322"/>
      <c r="F75" s="338" t="s">
        <v>64</v>
      </c>
      <c r="G75" s="338"/>
      <c r="H75" s="338"/>
      <c r="I75" s="338"/>
      <c r="J75" s="338"/>
      <c r="K75" s="338"/>
      <c r="L75" s="338"/>
      <c r="M75" s="338"/>
      <c r="N75" s="52" t="s">
        <v>64</v>
      </c>
      <c r="O75" s="53" t="s">
        <v>64</v>
      </c>
    </row>
    <row r="76" spans="1:15" ht="21" hidden="1" customHeight="1" x14ac:dyDescent="0.15">
      <c r="A76" s="443"/>
      <c r="B76" s="339" t="s">
        <v>59</v>
      </c>
      <c r="C76" s="340"/>
      <c r="D76" s="340"/>
      <c r="E76" s="341"/>
      <c r="F76" s="318">
        <f>IF(K33="400時間以上800時間未満",'単価（特定加算分）'!C15,IF(K33="800時間以上1200時間未満",'単価（特定加算分）'!C16,IF(K33="1200時間以上",'単価（特定加算分）'!C17,0)))</f>
        <v>0</v>
      </c>
      <c r="G76" s="318"/>
      <c r="H76" s="318"/>
      <c r="I76" s="318"/>
      <c r="J76" s="318"/>
      <c r="K76" s="318"/>
      <c r="L76" s="318"/>
      <c r="M76" s="318"/>
      <c r="N76" s="155" t="s">
        <v>64</v>
      </c>
      <c r="O76" s="156" t="e">
        <f>ROUNDDOWN(F76/$L$9,-1)*$L$9</f>
        <v>#DIV/0!</v>
      </c>
    </row>
    <row r="77" spans="1:15" ht="21" hidden="1" customHeight="1" x14ac:dyDescent="0.15">
      <c r="A77" s="443"/>
      <c r="B77" s="339" t="s">
        <v>60</v>
      </c>
      <c r="C77" s="340"/>
      <c r="D77" s="340"/>
      <c r="E77" s="341"/>
      <c r="F77" s="318">
        <f>IF($K$34="該当",'単価（特定加算分）'!C18,0)</f>
        <v>0</v>
      </c>
      <c r="G77" s="318"/>
      <c r="H77" s="318"/>
      <c r="I77" s="318"/>
      <c r="J77" s="318"/>
      <c r="K77" s="318"/>
      <c r="L77" s="318"/>
      <c r="M77" s="318"/>
      <c r="N77" s="155" t="s">
        <v>64</v>
      </c>
      <c r="O77" s="156" t="e">
        <f>ROUNDDOWN(F77/$L$9,-1)*$L$9</f>
        <v>#DIV/0!</v>
      </c>
    </row>
    <row r="78" spans="1:15" ht="21" hidden="1" customHeight="1" x14ac:dyDescent="0.15">
      <c r="A78" s="443"/>
      <c r="B78" s="339" t="s">
        <v>61</v>
      </c>
      <c r="C78" s="340"/>
      <c r="D78" s="340"/>
      <c r="E78" s="341"/>
      <c r="F78" s="318">
        <f>IF($K$35="該当",'単価（特定加算分）'!C19,0)</f>
        <v>0</v>
      </c>
      <c r="G78" s="318"/>
      <c r="H78" s="318"/>
      <c r="I78" s="318"/>
      <c r="J78" s="318"/>
      <c r="K78" s="318"/>
      <c r="L78" s="318"/>
      <c r="M78" s="318"/>
      <c r="N78" s="155" t="s">
        <v>64</v>
      </c>
      <c r="O78" s="156" t="e">
        <f>ROUNDDOWN(F78/$L$9,-1)*$L$9</f>
        <v>#DIV/0!</v>
      </c>
    </row>
    <row r="79" spans="1:15" ht="21" customHeight="1" x14ac:dyDescent="0.15">
      <c r="A79" s="443"/>
      <c r="B79" s="298" t="s">
        <v>62</v>
      </c>
      <c r="C79" s="299"/>
      <c r="D79" s="299"/>
      <c r="E79" s="300"/>
      <c r="F79" s="338">
        <f>IF($K$36="Ａ",'単価（特定加算分）'!C20,IF($K$36="Ｂ",'単価（特定加算分）'!C21,IF($K$36="Ｃ",'単価（特定加算分）'!C22,0)))</f>
        <v>0</v>
      </c>
      <c r="G79" s="338"/>
      <c r="H79" s="338"/>
      <c r="I79" s="338"/>
      <c r="J79" s="338"/>
      <c r="K79" s="338"/>
      <c r="L79" s="338"/>
      <c r="M79" s="338"/>
      <c r="N79" s="462" t="e">
        <f>ROUNDDOWN((F79+F80)/$L$9,-1)*$L$9</f>
        <v>#DIV/0!</v>
      </c>
      <c r="O79" s="464" t="e">
        <f>N79*12</f>
        <v>#DIV/0!</v>
      </c>
    </row>
    <row r="80" spans="1:15" ht="21" customHeight="1" x14ac:dyDescent="0.15">
      <c r="A80" s="443"/>
      <c r="B80" s="265"/>
      <c r="C80" s="259" t="s">
        <v>69</v>
      </c>
      <c r="D80" s="260"/>
      <c r="E80" s="261"/>
      <c r="F80" s="435">
        <f>IF($K$36="Ａ",'単価（特定加算分）'!D20,IF($K$36="Ｂ",'単価（特定加算分）'!D21,IF($K$36="Ｃ",'単価（特定加算分）'!D22,0)))*$F$18</f>
        <v>0</v>
      </c>
      <c r="G80" s="460"/>
      <c r="H80" s="460"/>
      <c r="I80" s="460"/>
      <c r="J80" s="460"/>
      <c r="K80" s="460"/>
      <c r="L80" s="460"/>
      <c r="M80" s="461"/>
      <c r="N80" s="463"/>
      <c r="O80" s="465"/>
    </row>
    <row r="81" spans="1:15" ht="21" customHeight="1" x14ac:dyDescent="0.15">
      <c r="A81" s="443"/>
      <c r="B81" s="298" t="s">
        <v>76</v>
      </c>
      <c r="C81" s="299"/>
      <c r="D81" s="299"/>
      <c r="E81" s="300"/>
      <c r="F81" s="454">
        <f>IF($K$37="該当",'単価（特定加算分）'!C24,0)</f>
        <v>150000</v>
      </c>
      <c r="G81" s="454"/>
      <c r="H81" s="454"/>
      <c r="I81" s="454"/>
      <c r="J81" s="454"/>
      <c r="K81" s="454"/>
      <c r="L81" s="454"/>
      <c r="M81" s="454"/>
      <c r="N81" s="157" t="s">
        <v>64</v>
      </c>
      <c r="O81" s="51" t="e">
        <f>ROUNDDOWN(F81/$L$9,-1)*$L$9</f>
        <v>#DIV/0!</v>
      </c>
    </row>
    <row r="82" spans="1:15" ht="19.5" hidden="1" customHeight="1" x14ac:dyDescent="0.15">
      <c r="A82" s="443"/>
      <c r="B82" s="333" t="s">
        <v>46</v>
      </c>
      <c r="C82" s="334"/>
      <c r="D82" s="334"/>
      <c r="E82" s="335"/>
      <c r="F82" s="336" t="s">
        <v>109</v>
      </c>
      <c r="G82" s="336"/>
      <c r="H82" s="336"/>
      <c r="I82" s="336"/>
      <c r="J82" s="336"/>
      <c r="K82" s="336"/>
      <c r="L82" s="336"/>
      <c r="M82" s="336"/>
      <c r="N82" s="155" t="s">
        <v>64</v>
      </c>
      <c r="O82" s="187" t="s">
        <v>64</v>
      </c>
    </row>
    <row r="83" spans="1:15" ht="19.5" hidden="1" customHeight="1" x14ac:dyDescent="0.15">
      <c r="A83" s="443"/>
      <c r="B83" s="333" t="s">
        <v>71</v>
      </c>
      <c r="C83" s="334"/>
      <c r="D83" s="334"/>
      <c r="E83" s="335"/>
      <c r="F83" s="336" t="s">
        <v>109</v>
      </c>
      <c r="G83" s="336"/>
      <c r="H83" s="336"/>
      <c r="I83" s="336"/>
      <c r="J83" s="336"/>
      <c r="K83" s="336"/>
      <c r="L83" s="336"/>
      <c r="M83" s="336"/>
      <c r="N83" s="155" t="s">
        <v>64</v>
      </c>
      <c r="O83" s="187" t="s">
        <v>64</v>
      </c>
    </row>
    <row r="84" spans="1:15" ht="19.5" hidden="1" customHeight="1" x14ac:dyDescent="0.15">
      <c r="A84" s="443"/>
      <c r="B84" s="301" t="s">
        <v>70</v>
      </c>
      <c r="C84" s="302"/>
      <c r="D84" s="302"/>
      <c r="E84" s="303"/>
      <c r="F84" s="337" t="s">
        <v>109</v>
      </c>
      <c r="G84" s="337"/>
      <c r="H84" s="337"/>
      <c r="I84" s="337"/>
      <c r="J84" s="337"/>
      <c r="K84" s="337"/>
      <c r="L84" s="337"/>
      <c r="M84" s="337"/>
      <c r="N84" s="188" t="s">
        <v>64</v>
      </c>
      <c r="O84" s="189" t="s">
        <v>64</v>
      </c>
    </row>
    <row r="85" spans="1:15" ht="21" customHeight="1" thickBot="1" x14ac:dyDescent="0.2">
      <c r="A85" s="444"/>
      <c r="B85" s="457" t="s">
        <v>60</v>
      </c>
      <c r="C85" s="458"/>
      <c r="D85" s="458"/>
      <c r="E85" s="459"/>
      <c r="F85" s="447">
        <f>IF($K$38="該当",'単価（特定加算分）'!C18,0)</f>
        <v>0</v>
      </c>
      <c r="G85" s="447"/>
      <c r="H85" s="447"/>
      <c r="I85" s="447"/>
      <c r="J85" s="447"/>
      <c r="K85" s="447"/>
      <c r="L85" s="447"/>
      <c r="M85" s="447"/>
      <c r="N85" s="54" t="s">
        <v>64</v>
      </c>
      <c r="O85" s="118" t="e">
        <f>ROUNDDOWN(F85/$L$9,-1)*$L$9</f>
        <v>#DIV/0!</v>
      </c>
    </row>
    <row r="86" spans="1:15" ht="19.5" customHeight="1" x14ac:dyDescent="0.15">
      <c r="A86" s="412" t="s">
        <v>116</v>
      </c>
      <c r="B86" s="413"/>
      <c r="C86" s="413"/>
      <c r="D86" s="413"/>
      <c r="E86" s="414"/>
      <c r="F86" s="418" t="s">
        <v>147</v>
      </c>
      <c r="G86" s="419"/>
      <c r="H86" s="419"/>
      <c r="I86" s="419"/>
      <c r="J86" s="419"/>
      <c r="K86" s="419"/>
      <c r="L86" s="419"/>
      <c r="M86" s="420"/>
      <c r="N86" s="55" t="e">
        <f>SUM(N50:N85)</f>
        <v>#DIV/0!</v>
      </c>
      <c r="O86" s="56" t="e">
        <f>SUM(O50:O85)</f>
        <v>#DIV/0!</v>
      </c>
    </row>
    <row r="87" spans="1:15" ht="19.5" customHeight="1" thickBot="1" x14ac:dyDescent="0.2">
      <c r="A87" s="415"/>
      <c r="B87" s="416"/>
      <c r="C87" s="416"/>
      <c r="D87" s="416"/>
      <c r="E87" s="417"/>
      <c r="F87" s="421" t="s">
        <v>155</v>
      </c>
      <c r="G87" s="422"/>
      <c r="H87" s="422"/>
      <c r="I87" s="422"/>
      <c r="J87" s="422"/>
      <c r="K87" s="422"/>
      <c r="L87" s="422"/>
      <c r="M87" s="422"/>
      <c r="N87" s="423"/>
      <c r="O87" s="57">
        <f>ROUNDDOWN(SUM($O$51,$O$53,$O$55,$O$57,SUM($F$64,$F$66,$F$68,$F$70)*12)*$F$19/$F$18,-3)</f>
        <v>0</v>
      </c>
    </row>
    <row r="88" spans="1:15" ht="17.25" x14ac:dyDescent="0.15">
      <c r="A88" s="456" t="s">
        <v>177</v>
      </c>
      <c r="B88" s="456"/>
      <c r="C88" s="456"/>
      <c r="D88" s="456"/>
      <c r="E88" s="456"/>
      <c r="F88" s="456"/>
      <c r="G88" s="456"/>
      <c r="H88" s="456"/>
      <c r="I88" s="456"/>
      <c r="J88" s="456"/>
      <c r="K88" s="456"/>
      <c r="L88" s="456"/>
      <c r="M88" s="456"/>
      <c r="N88" s="456"/>
      <c r="O88" s="125" t="e">
        <f>ROUNDDOWN((O86-ROUNDDOWN(O87*$F$20/$F$19,-3))/12,-3)</f>
        <v>#DIV/0!</v>
      </c>
    </row>
    <row r="89" spans="1:15" ht="10.5" customHeight="1" x14ac:dyDescent="0.15">
      <c r="A89" s="126"/>
      <c r="B89" s="126"/>
      <c r="C89" s="126"/>
      <c r="D89" s="126"/>
      <c r="E89" s="126"/>
      <c r="F89" s="126"/>
      <c r="G89" s="126"/>
      <c r="H89" s="126"/>
      <c r="I89" s="126"/>
      <c r="J89" s="126"/>
      <c r="K89" s="126"/>
      <c r="L89" s="126"/>
      <c r="M89" s="126"/>
      <c r="N89" s="126"/>
      <c r="O89" s="125"/>
    </row>
    <row r="90" spans="1:15" ht="19.5" customHeight="1" x14ac:dyDescent="0.2">
      <c r="A90" s="58" t="s">
        <v>178</v>
      </c>
      <c r="B90" s="59"/>
      <c r="C90" s="59"/>
      <c r="D90" s="59"/>
      <c r="E90" s="60"/>
      <c r="F90" s="61"/>
      <c r="G90" s="61"/>
      <c r="H90" s="61"/>
      <c r="I90" s="61"/>
      <c r="J90" s="61"/>
      <c r="K90" s="61"/>
      <c r="O90" s="133" t="s">
        <v>159</v>
      </c>
    </row>
    <row r="91" spans="1:15" ht="19.5" customHeight="1" x14ac:dyDescent="0.15">
      <c r="A91" s="476" t="s">
        <v>149</v>
      </c>
      <c r="B91" s="476"/>
      <c r="C91" s="476"/>
      <c r="D91" s="476"/>
      <c r="E91" s="476"/>
      <c r="F91" s="477" t="s">
        <v>129</v>
      </c>
      <c r="G91" s="478"/>
      <c r="H91" s="479"/>
      <c r="I91" s="480" t="s">
        <v>144</v>
      </c>
      <c r="J91" s="481"/>
      <c r="K91" s="481"/>
      <c r="L91" s="481"/>
      <c r="M91" s="481"/>
      <c r="N91" s="481"/>
      <c r="O91" s="482"/>
    </row>
    <row r="92" spans="1:15" ht="17.25" customHeight="1" x14ac:dyDescent="0.15">
      <c r="A92" s="476"/>
      <c r="B92" s="476"/>
      <c r="C92" s="476"/>
      <c r="D92" s="476"/>
      <c r="E92" s="476"/>
      <c r="F92" s="62"/>
      <c r="G92" s="483" t="s">
        <v>130</v>
      </c>
      <c r="H92" s="484" t="s">
        <v>145</v>
      </c>
      <c r="I92" s="486" t="s">
        <v>141</v>
      </c>
      <c r="J92" s="466" t="s">
        <v>142</v>
      </c>
      <c r="K92" s="467"/>
      <c r="L92" s="109"/>
      <c r="M92" s="68"/>
      <c r="N92" s="470" t="s">
        <v>154</v>
      </c>
      <c r="O92" s="471"/>
    </row>
    <row r="93" spans="1:15" ht="35.25" customHeight="1" x14ac:dyDescent="0.15">
      <c r="A93" s="476"/>
      <c r="B93" s="476"/>
      <c r="C93" s="476"/>
      <c r="D93" s="476"/>
      <c r="E93" s="476"/>
      <c r="F93" s="63"/>
      <c r="G93" s="483"/>
      <c r="H93" s="485"/>
      <c r="I93" s="487"/>
      <c r="J93" s="468"/>
      <c r="K93" s="469"/>
      <c r="L93" s="474" t="s">
        <v>153</v>
      </c>
      <c r="M93" s="475"/>
      <c r="N93" s="472"/>
      <c r="O93" s="473"/>
    </row>
    <row r="94" spans="1:15" ht="18.75" customHeight="1" x14ac:dyDescent="0.15">
      <c r="A94" s="405" t="s">
        <v>9</v>
      </c>
      <c r="B94" s="405"/>
      <c r="C94" s="405"/>
      <c r="D94" s="405"/>
      <c r="E94" s="405"/>
      <c r="F94" s="64">
        <f t="shared" ref="F94:F105" si="5">SUM(G94:H94)</f>
        <v>19</v>
      </c>
      <c r="G94" s="65">
        <v>12</v>
      </c>
      <c r="H94" s="66">
        <v>7</v>
      </c>
      <c r="I94" s="67" t="e">
        <f>ROUNDDOWN(SUM($N$50:$N$84)-SUM($N$51,#REF!,$N$53,$N$55,$N$57,$F$64,$F$66,$F$68,$F$70)+SUM($N$51,#REF!,$N$53,$N$55,$N$57,$F$64,$F$66,$F$68,$F$70)/$F$18*F94,-3)</f>
        <v>#DIV/0!</v>
      </c>
      <c r="J94" s="406" t="e">
        <f t="shared" ref="J94:J105" si="6">ROUNDDOWN($O$86-$O$87/$F$19*$F$18+$O$87/$F$19*F94,-3)</f>
        <v>#DIV/0!</v>
      </c>
      <c r="K94" s="407"/>
      <c r="L94" s="408">
        <f t="shared" ref="L94:L105" si="7">ROUNDDOWN($O$87/$F$19*G94,-3)</f>
        <v>0</v>
      </c>
      <c r="M94" s="409"/>
      <c r="N94" s="410" t="e">
        <f t="shared" ref="N94:N103" si="8">ROUNDDOWN((J94-ROUNDDOWN(L94*H94/G94,-3))/12,-3)</f>
        <v>#DIV/0!</v>
      </c>
      <c r="O94" s="411"/>
    </row>
    <row r="95" spans="1:15" ht="18.75" customHeight="1" x14ac:dyDescent="0.15">
      <c r="A95" s="405" t="s">
        <v>134</v>
      </c>
      <c r="B95" s="405"/>
      <c r="C95" s="405"/>
      <c r="D95" s="405"/>
      <c r="E95" s="405"/>
      <c r="F95" s="64">
        <f t="shared" si="5"/>
        <v>18</v>
      </c>
      <c r="G95" s="65">
        <v>12</v>
      </c>
      <c r="H95" s="66">
        <v>6</v>
      </c>
      <c r="I95" s="67" t="e">
        <f>ROUNDDOWN(SUM($N$50:$N$84)-SUM($N$51,#REF!,$N$53,$N$55,$N$57,$F$64,$F$66,$F$68,$F$70)+SUM($N$51,#REF!,$N$53,$N$55,$N$57,$F$64,$F$66,$F$68,$F$70)/$F$18*F95,-3)</f>
        <v>#DIV/0!</v>
      </c>
      <c r="J95" s="406" t="e">
        <f t="shared" si="6"/>
        <v>#DIV/0!</v>
      </c>
      <c r="K95" s="407"/>
      <c r="L95" s="408">
        <f t="shared" si="7"/>
        <v>0</v>
      </c>
      <c r="M95" s="409"/>
      <c r="N95" s="410" t="e">
        <f t="shared" si="8"/>
        <v>#DIV/0!</v>
      </c>
      <c r="O95" s="411"/>
    </row>
    <row r="96" spans="1:15" ht="18.75" customHeight="1" x14ac:dyDescent="0.15">
      <c r="A96" s="405" t="s">
        <v>131</v>
      </c>
      <c r="B96" s="405"/>
      <c r="C96" s="405"/>
      <c r="D96" s="405"/>
      <c r="E96" s="405"/>
      <c r="F96" s="64">
        <f t="shared" si="5"/>
        <v>17</v>
      </c>
      <c r="G96" s="65">
        <v>11</v>
      </c>
      <c r="H96" s="66">
        <v>6</v>
      </c>
      <c r="I96" s="67" t="e">
        <f>ROUNDDOWN(SUM($N$50:$N$84)-SUM($N$51,#REF!,$N$53,$N$55,$N$57,$F$64,$F$66,$F$68,$F$70)+SUM($N$51,#REF!,$N$53,$N$55,$N$57,$F$64,$F$66,$F$68,$F$70)/$F$18*F96,-3)</f>
        <v>#DIV/0!</v>
      </c>
      <c r="J96" s="406" t="e">
        <f t="shared" si="6"/>
        <v>#DIV/0!</v>
      </c>
      <c r="K96" s="407"/>
      <c r="L96" s="408">
        <f t="shared" si="7"/>
        <v>0</v>
      </c>
      <c r="M96" s="409"/>
      <c r="N96" s="410" t="e">
        <f t="shared" si="8"/>
        <v>#DIV/0!</v>
      </c>
      <c r="O96" s="411"/>
    </row>
    <row r="97" spans="1:15" ht="18.75" customHeight="1" x14ac:dyDescent="0.15">
      <c r="A97" s="405" t="s">
        <v>132</v>
      </c>
      <c r="B97" s="405"/>
      <c r="C97" s="405"/>
      <c r="D97" s="405"/>
      <c r="E97" s="405"/>
      <c r="F97" s="64">
        <f t="shared" si="5"/>
        <v>16</v>
      </c>
      <c r="G97" s="65">
        <v>10</v>
      </c>
      <c r="H97" s="66">
        <v>6</v>
      </c>
      <c r="I97" s="67" t="e">
        <f>ROUNDDOWN(SUM($N$50:$N$84)-SUM($N$51,#REF!,$N$53,$N$55,$N$57,$F$64,$F$66,$F$68,$F$70)+SUM($N$51,#REF!,$N$53,$N$55,$N$57,$F$64,$F$66,$F$68,$F$70)/$F$18*F97,-3)</f>
        <v>#DIV/0!</v>
      </c>
      <c r="J97" s="406" t="e">
        <f t="shared" si="6"/>
        <v>#DIV/0!</v>
      </c>
      <c r="K97" s="407"/>
      <c r="L97" s="408">
        <f t="shared" si="7"/>
        <v>0</v>
      </c>
      <c r="M97" s="409"/>
      <c r="N97" s="410" t="e">
        <f t="shared" si="8"/>
        <v>#DIV/0!</v>
      </c>
      <c r="O97" s="411"/>
    </row>
    <row r="98" spans="1:15" ht="18.75" customHeight="1" x14ac:dyDescent="0.15">
      <c r="A98" s="405" t="s">
        <v>133</v>
      </c>
      <c r="B98" s="405"/>
      <c r="C98" s="405"/>
      <c r="D98" s="405"/>
      <c r="E98" s="405"/>
      <c r="F98" s="64">
        <f t="shared" si="5"/>
        <v>15</v>
      </c>
      <c r="G98" s="65">
        <v>9</v>
      </c>
      <c r="H98" s="66">
        <v>6</v>
      </c>
      <c r="I98" s="67" t="e">
        <f>ROUNDDOWN(SUM($N$50:$N$84)-SUM($N$51,#REF!,$N$53,$N$55,$N$57,$F$64,$F$66,$F$68,$F$70)+SUM($N$51,#REF!,$N$53,$N$55,$N$57,$F$64,$F$66,$F$68,$F$70)/$F$18*F98,-3)</f>
        <v>#DIV/0!</v>
      </c>
      <c r="J98" s="406" t="e">
        <f t="shared" si="6"/>
        <v>#DIV/0!</v>
      </c>
      <c r="K98" s="407"/>
      <c r="L98" s="408">
        <f t="shared" si="7"/>
        <v>0</v>
      </c>
      <c r="M98" s="409"/>
      <c r="N98" s="410" t="e">
        <f t="shared" si="8"/>
        <v>#DIV/0!</v>
      </c>
      <c r="O98" s="411"/>
    </row>
    <row r="99" spans="1:15" ht="18.75" customHeight="1" x14ac:dyDescent="0.15">
      <c r="A99" s="405" t="s">
        <v>135</v>
      </c>
      <c r="B99" s="405"/>
      <c r="C99" s="405"/>
      <c r="D99" s="405"/>
      <c r="E99" s="405"/>
      <c r="F99" s="64">
        <f t="shared" si="5"/>
        <v>14</v>
      </c>
      <c r="G99" s="65">
        <v>8</v>
      </c>
      <c r="H99" s="66">
        <v>6</v>
      </c>
      <c r="I99" s="67" t="e">
        <f>ROUNDDOWN(SUM($N$50:$N$84)-SUM($N$51,#REF!,$N$53,$N$55,$N$57,$F$64,$F$66,$F$68,$F$70)+SUM($N$51,#REF!,$N$53,$N$55,$N$57,$F$64,$F$66,$F$68,$F$70)/$F$18*F99,-3)</f>
        <v>#DIV/0!</v>
      </c>
      <c r="J99" s="406" t="e">
        <f t="shared" si="6"/>
        <v>#DIV/0!</v>
      </c>
      <c r="K99" s="407"/>
      <c r="L99" s="408">
        <f t="shared" si="7"/>
        <v>0</v>
      </c>
      <c r="M99" s="409"/>
      <c r="N99" s="410" t="e">
        <f t="shared" si="8"/>
        <v>#DIV/0!</v>
      </c>
      <c r="O99" s="411"/>
    </row>
    <row r="100" spans="1:15" ht="18.75" customHeight="1" x14ac:dyDescent="0.15">
      <c r="A100" s="405" t="s">
        <v>136</v>
      </c>
      <c r="B100" s="405"/>
      <c r="C100" s="405"/>
      <c r="D100" s="405"/>
      <c r="E100" s="405"/>
      <c r="F100" s="64">
        <f t="shared" si="5"/>
        <v>13</v>
      </c>
      <c r="G100" s="65">
        <v>7</v>
      </c>
      <c r="H100" s="66">
        <v>6</v>
      </c>
      <c r="I100" s="67" t="e">
        <f>ROUNDDOWN(SUM($N$50:$N$84)-SUM($N$51,#REF!,$N$53,$N$55,$N$57,$F$64,$F$66,$F$68,$F$70)+SUM($N$51,#REF!,$N$53,$N$55,$N$57,$F$64,$F$66,$F$68,$F$70)/$F$18*F100,-3)</f>
        <v>#DIV/0!</v>
      </c>
      <c r="J100" s="406" t="e">
        <f t="shared" si="6"/>
        <v>#DIV/0!</v>
      </c>
      <c r="K100" s="407"/>
      <c r="L100" s="408">
        <f t="shared" si="7"/>
        <v>0</v>
      </c>
      <c r="M100" s="409"/>
      <c r="N100" s="410" t="e">
        <f t="shared" si="8"/>
        <v>#DIV/0!</v>
      </c>
      <c r="O100" s="411"/>
    </row>
    <row r="101" spans="1:15" ht="18.75" customHeight="1" x14ac:dyDescent="0.15">
      <c r="A101" s="405" t="s">
        <v>137</v>
      </c>
      <c r="B101" s="405"/>
      <c r="C101" s="405"/>
      <c r="D101" s="405"/>
      <c r="E101" s="405"/>
      <c r="F101" s="64">
        <f t="shared" si="5"/>
        <v>12</v>
      </c>
      <c r="G101" s="65">
        <v>6</v>
      </c>
      <c r="H101" s="66">
        <v>6</v>
      </c>
      <c r="I101" s="67" t="e">
        <f>ROUNDDOWN(SUM($N$50:$N$84)-SUM($N$51,#REF!,$N$53,$N$55,$N$57,$F$64,$F$66,$F$68,$F$70)+SUM($N$51,#REF!,$N$53,$N$55,$N$57,$F$64,$F$66,$F$68,$F$70)/$F$18*F101,-3)</f>
        <v>#DIV/0!</v>
      </c>
      <c r="J101" s="406" t="e">
        <f t="shared" si="6"/>
        <v>#DIV/0!</v>
      </c>
      <c r="K101" s="407"/>
      <c r="L101" s="408">
        <f t="shared" si="7"/>
        <v>0</v>
      </c>
      <c r="M101" s="409"/>
      <c r="N101" s="410" t="e">
        <f t="shared" si="8"/>
        <v>#DIV/0!</v>
      </c>
      <c r="O101" s="411"/>
    </row>
    <row r="102" spans="1:15" ht="18.75" customHeight="1" x14ac:dyDescent="0.15">
      <c r="A102" s="405" t="s">
        <v>138</v>
      </c>
      <c r="B102" s="405"/>
      <c r="C102" s="405"/>
      <c r="D102" s="405"/>
      <c r="E102" s="405"/>
      <c r="F102" s="64">
        <f t="shared" si="5"/>
        <v>11</v>
      </c>
      <c r="G102" s="65">
        <v>5</v>
      </c>
      <c r="H102" s="66">
        <v>6</v>
      </c>
      <c r="I102" s="67" t="e">
        <f>ROUNDDOWN(SUM($N$50:$N$84)-SUM($N$51,#REF!,$N$53,$N$55,$N$57,$F$64,$F$66,$F$68,$F$70)+SUM($N$51,#REF!,$N$53,$N$55,$N$57,$F$64,$F$66,$F$68,$F$70)/$F$18*F102,-3)</f>
        <v>#DIV/0!</v>
      </c>
      <c r="J102" s="406" t="e">
        <f t="shared" si="6"/>
        <v>#DIV/0!</v>
      </c>
      <c r="K102" s="407"/>
      <c r="L102" s="408">
        <f t="shared" si="7"/>
        <v>0</v>
      </c>
      <c r="M102" s="409"/>
      <c r="N102" s="410" t="e">
        <f t="shared" si="8"/>
        <v>#DIV/0!</v>
      </c>
      <c r="O102" s="411"/>
    </row>
    <row r="103" spans="1:15" ht="18.75" customHeight="1" x14ac:dyDescent="0.15">
      <c r="A103" s="405" t="s">
        <v>139</v>
      </c>
      <c r="B103" s="405"/>
      <c r="C103" s="405"/>
      <c r="D103" s="405"/>
      <c r="E103" s="405"/>
      <c r="F103" s="64">
        <f t="shared" si="5"/>
        <v>10</v>
      </c>
      <c r="G103" s="65">
        <v>4</v>
      </c>
      <c r="H103" s="66">
        <v>6</v>
      </c>
      <c r="I103" s="67" t="e">
        <f>ROUNDDOWN(SUM($N$50:$N$84)-SUM($N$51,#REF!,$N$53,$N$55,$N$57,$F$64,$F$66,$F$68,$F$70)+SUM($N$51,#REF!,$N$53,$N$55,$N$57,$F$64,$F$66,$F$68,$F$70)/$F$18*F103,-3)</f>
        <v>#DIV/0!</v>
      </c>
      <c r="J103" s="406" t="e">
        <f t="shared" si="6"/>
        <v>#DIV/0!</v>
      </c>
      <c r="K103" s="407"/>
      <c r="L103" s="408">
        <f t="shared" si="7"/>
        <v>0</v>
      </c>
      <c r="M103" s="409"/>
      <c r="N103" s="410" t="e">
        <f t="shared" si="8"/>
        <v>#DIV/0!</v>
      </c>
      <c r="O103" s="411"/>
    </row>
    <row r="104" spans="1:15" ht="18.75" customHeight="1" x14ac:dyDescent="0.15">
      <c r="A104" s="405" t="s">
        <v>140</v>
      </c>
      <c r="B104" s="405"/>
      <c r="C104" s="405"/>
      <c r="D104" s="405"/>
      <c r="E104" s="405"/>
      <c r="F104" s="64">
        <f t="shared" si="5"/>
        <v>9</v>
      </c>
      <c r="G104" s="65">
        <v>3</v>
      </c>
      <c r="H104" s="66">
        <v>6</v>
      </c>
      <c r="I104" s="67" t="e">
        <f>ROUNDDOWN(SUM($N$50:$N$84)-SUM($N$51,#REF!,$N$53,$N$55,$N$57,$F$64,$F$66,$F$68,$F$70)+SUM($N$51,#REF!,$N$53,$N$55,$N$57,$F$64,$F$66,$F$68,$F$70)/$F$18*F104,-3)</f>
        <v>#DIV/0!</v>
      </c>
      <c r="J104" s="406" t="e">
        <f t="shared" si="6"/>
        <v>#DIV/0!</v>
      </c>
      <c r="K104" s="407"/>
      <c r="L104" s="408">
        <f t="shared" si="7"/>
        <v>0</v>
      </c>
      <c r="M104" s="409"/>
      <c r="N104" s="410" t="e">
        <f>ROUNDDOWN((J104-ROUNDDOWN(L104*H104/G104,-3))/12,-3)</f>
        <v>#DIV/0!</v>
      </c>
      <c r="O104" s="411"/>
    </row>
    <row r="105" spans="1:15" ht="18.75" customHeight="1" x14ac:dyDescent="0.15">
      <c r="A105" s="405" t="s">
        <v>146</v>
      </c>
      <c r="B105" s="405"/>
      <c r="C105" s="405"/>
      <c r="D105" s="405"/>
      <c r="E105" s="405"/>
      <c r="F105" s="64">
        <f t="shared" si="5"/>
        <v>8</v>
      </c>
      <c r="G105" s="65">
        <v>2</v>
      </c>
      <c r="H105" s="66">
        <v>6</v>
      </c>
      <c r="I105" s="67" t="e">
        <f>ROUNDDOWN(SUM($N$50:$N$84)-SUM($N$51,#REF!,$N$53,$N$55,$N$57,$F$64,$F$66,$F$68,$F$70)+SUM($N$51,#REF!,$N$53,$N$55,$N$57,$F$64,$F$66,$F$68,$F$70)/$F$18*F105,-3)</f>
        <v>#DIV/0!</v>
      </c>
      <c r="J105" s="406" t="e">
        <f t="shared" si="6"/>
        <v>#DIV/0!</v>
      </c>
      <c r="K105" s="407"/>
      <c r="L105" s="408">
        <f t="shared" si="7"/>
        <v>0</v>
      </c>
      <c r="M105" s="409"/>
      <c r="N105" s="410" t="e">
        <f>ROUNDDOWN((J105-ROUNDDOWN(L105*H105/G105,-3))/12,-3)</f>
        <v>#DIV/0!</v>
      </c>
      <c r="O105" s="411"/>
    </row>
    <row r="107" spans="1:15" x14ac:dyDescent="0.15">
      <c r="A107" t="s">
        <v>179</v>
      </c>
    </row>
  </sheetData>
  <sheetProtection algorithmName="SHA-512" hashValue="hheA6w10I1m5qLZIOD/nhXopuxoTnqe31kp0tMxs8rdJHkSxCmkh0ssyf8Wh8b66MHddsdmvm8j7/6qpLBM6mA==" saltValue="UN3RgoI/WZOSgPk+EsIcgQ==" spinCount="100000" sheet="1" selectLockedCells="1"/>
  <dataConsolidate/>
  <mergeCells count="216">
    <mergeCell ref="A105:E105"/>
    <mergeCell ref="J105:K105"/>
    <mergeCell ref="L105:M105"/>
    <mergeCell ref="N105:O105"/>
    <mergeCell ref="A103:E103"/>
    <mergeCell ref="J103:K103"/>
    <mergeCell ref="L103:M103"/>
    <mergeCell ref="N103:O103"/>
    <mergeCell ref="A104:E104"/>
    <mergeCell ref="J104:K104"/>
    <mergeCell ref="L104:M104"/>
    <mergeCell ref="N104:O104"/>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A97:E97"/>
    <mergeCell ref="J97:K97"/>
    <mergeCell ref="L97:M97"/>
    <mergeCell ref="N97:O97"/>
    <mergeCell ref="A98:E98"/>
    <mergeCell ref="J98:K98"/>
    <mergeCell ref="L98:M98"/>
    <mergeCell ref="N98:O98"/>
    <mergeCell ref="A95:E95"/>
    <mergeCell ref="J95:K95"/>
    <mergeCell ref="L95:M95"/>
    <mergeCell ref="N95:O95"/>
    <mergeCell ref="A96:E96"/>
    <mergeCell ref="J96:K96"/>
    <mergeCell ref="L96:M96"/>
    <mergeCell ref="N96:O96"/>
    <mergeCell ref="J92:K93"/>
    <mergeCell ref="N92:O93"/>
    <mergeCell ref="L93:M93"/>
    <mergeCell ref="A94:E94"/>
    <mergeCell ref="J94:K94"/>
    <mergeCell ref="L94:M94"/>
    <mergeCell ref="N94:O94"/>
    <mergeCell ref="A86:E87"/>
    <mergeCell ref="F86:M86"/>
    <mergeCell ref="F87:N87"/>
    <mergeCell ref="A88:N88"/>
    <mergeCell ref="A91:E93"/>
    <mergeCell ref="F91:H91"/>
    <mergeCell ref="I91:O91"/>
    <mergeCell ref="G92:G93"/>
    <mergeCell ref="H92:H93"/>
    <mergeCell ref="I92:I93"/>
    <mergeCell ref="B83:E83"/>
    <mergeCell ref="F83:M83"/>
    <mergeCell ref="B84:E84"/>
    <mergeCell ref="F84:M84"/>
    <mergeCell ref="B85:E85"/>
    <mergeCell ref="F85:M85"/>
    <mergeCell ref="N79:N80"/>
    <mergeCell ref="O79:O80"/>
    <mergeCell ref="F80:M80"/>
    <mergeCell ref="B81:E81"/>
    <mergeCell ref="F81:M81"/>
    <mergeCell ref="B82:E82"/>
    <mergeCell ref="F82:M82"/>
    <mergeCell ref="B78:E78"/>
    <mergeCell ref="F78:M78"/>
    <mergeCell ref="B79:E79"/>
    <mergeCell ref="F79:M79"/>
    <mergeCell ref="B74:E74"/>
    <mergeCell ref="F74:M74"/>
    <mergeCell ref="B75:E75"/>
    <mergeCell ref="F75:M75"/>
    <mergeCell ref="B76:E76"/>
    <mergeCell ref="F76:M76"/>
    <mergeCell ref="B73:E73"/>
    <mergeCell ref="F73:M73"/>
    <mergeCell ref="B69:E69"/>
    <mergeCell ref="F69:M69"/>
    <mergeCell ref="N69:N70"/>
    <mergeCell ref="O69:O70"/>
    <mergeCell ref="C70:E70"/>
    <mergeCell ref="F70:M70"/>
    <mergeCell ref="B77:E77"/>
    <mergeCell ref="F77:M77"/>
    <mergeCell ref="A63:A85"/>
    <mergeCell ref="B63:E63"/>
    <mergeCell ref="F63:M63"/>
    <mergeCell ref="N63:N64"/>
    <mergeCell ref="O63:O64"/>
    <mergeCell ref="C64:E64"/>
    <mergeCell ref="F64:M64"/>
    <mergeCell ref="B65:E65"/>
    <mergeCell ref="F65:M65"/>
    <mergeCell ref="N65:N66"/>
    <mergeCell ref="O65:O66"/>
    <mergeCell ref="C66:E66"/>
    <mergeCell ref="F66:M66"/>
    <mergeCell ref="B67:E67"/>
    <mergeCell ref="F67:M67"/>
    <mergeCell ref="N67:N68"/>
    <mergeCell ref="O67:O68"/>
    <mergeCell ref="C68:E68"/>
    <mergeCell ref="F68:M68"/>
    <mergeCell ref="B71:D72"/>
    <mergeCell ref="F71:M71"/>
    <mergeCell ref="N71:N72"/>
    <mergeCell ref="O71:O72"/>
    <mergeCell ref="F72:M72"/>
    <mergeCell ref="A60:A62"/>
    <mergeCell ref="B60:E60"/>
    <mergeCell ref="F60:M60"/>
    <mergeCell ref="B61:E61"/>
    <mergeCell ref="B62:E62"/>
    <mergeCell ref="F62:I62"/>
    <mergeCell ref="C57:E57"/>
    <mergeCell ref="F57:I57"/>
    <mergeCell ref="J57:M57"/>
    <mergeCell ref="B58:E58"/>
    <mergeCell ref="F58:I58"/>
    <mergeCell ref="B59:E59"/>
    <mergeCell ref="F59:I59"/>
    <mergeCell ref="H53:I53"/>
    <mergeCell ref="B54:E54"/>
    <mergeCell ref="F54:M54"/>
    <mergeCell ref="C55:E55"/>
    <mergeCell ref="F55:M55"/>
    <mergeCell ref="B56:E56"/>
    <mergeCell ref="F56:I56"/>
    <mergeCell ref="J56:M56"/>
    <mergeCell ref="J48:K48"/>
    <mergeCell ref="L48:M48"/>
    <mergeCell ref="A50:E50"/>
    <mergeCell ref="A51:A59"/>
    <mergeCell ref="B51:E51"/>
    <mergeCell ref="B52:E52"/>
    <mergeCell ref="F52:G52"/>
    <mergeCell ref="H52:I52"/>
    <mergeCell ref="C53:E53"/>
    <mergeCell ref="F53:G53"/>
    <mergeCell ref="A42:E42"/>
    <mergeCell ref="F43:H43"/>
    <mergeCell ref="F44:H44"/>
    <mergeCell ref="F45:H45"/>
    <mergeCell ref="A48:E49"/>
    <mergeCell ref="F48:G48"/>
    <mergeCell ref="H48:I48"/>
    <mergeCell ref="N36:O36"/>
    <mergeCell ref="A37:E37"/>
    <mergeCell ref="F37:H37"/>
    <mergeCell ref="I37:J37"/>
    <mergeCell ref="K37:M37"/>
    <mergeCell ref="I38:J38"/>
    <mergeCell ref="K38:M38"/>
    <mergeCell ref="F38:H38"/>
    <mergeCell ref="F39:H39"/>
    <mergeCell ref="A35:E35"/>
    <mergeCell ref="F35:H35"/>
    <mergeCell ref="I35:J35"/>
    <mergeCell ref="K35:M35"/>
    <mergeCell ref="F36:H36"/>
    <mergeCell ref="I36:J36"/>
    <mergeCell ref="K36:M36"/>
    <mergeCell ref="I33:J33"/>
    <mergeCell ref="K33:M33"/>
    <mergeCell ref="N33:O33"/>
    <mergeCell ref="A34:E34"/>
    <mergeCell ref="F34:H34"/>
    <mergeCell ref="I34:J34"/>
    <mergeCell ref="K34:M34"/>
    <mergeCell ref="A29:E29"/>
    <mergeCell ref="F29:H29"/>
    <mergeCell ref="A30:E30"/>
    <mergeCell ref="F30:H30"/>
    <mergeCell ref="A33:E33"/>
    <mergeCell ref="F33:H33"/>
    <mergeCell ref="F23:H23"/>
    <mergeCell ref="F24:H24"/>
    <mergeCell ref="F25:H25"/>
    <mergeCell ref="A27:E27"/>
    <mergeCell ref="A28:E28"/>
    <mergeCell ref="F28:H28"/>
    <mergeCell ref="B19:E19"/>
    <mergeCell ref="F19:H19"/>
    <mergeCell ref="B20:E20"/>
    <mergeCell ref="F20:H20"/>
    <mergeCell ref="A21:E21"/>
    <mergeCell ref="A22:E22"/>
    <mergeCell ref="A17:E17"/>
    <mergeCell ref="F17:H17"/>
    <mergeCell ref="A18:E18"/>
    <mergeCell ref="F18:H18"/>
    <mergeCell ref="F6:L6"/>
    <mergeCell ref="A7:C8"/>
    <mergeCell ref="D7:E7"/>
    <mergeCell ref="D8:E8"/>
    <mergeCell ref="A9:E9"/>
    <mergeCell ref="B10:B11"/>
    <mergeCell ref="A1:I2"/>
    <mergeCell ref="M1:O1"/>
    <mergeCell ref="A4:C4"/>
    <mergeCell ref="D4:F4"/>
    <mergeCell ref="H4:J4"/>
    <mergeCell ref="K4:L4"/>
    <mergeCell ref="B12:E12"/>
    <mergeCell ref="A13:E13"/>
    <mergeCell ref="A14:E14"/>
  </mergeCells>
  <phoneticPr fontId="2"/>
  <conditionalFormatting sqref="A94:O105">
    <cfRule type="expression" dxfId="1" priority="2">
      <formula>$F$17=$A94</formula>
    </cfRule>
  </conditionalFormatting>
  <conditionalFormatting sqref="F6:L6">
    <cfRule type="containsText" dxfId="0" priority="1" operator="containsText" text="定員は6人から19人の範囲で設定してください">
      <formula>NOT(ISERROR(SEARCH("定員は6人から19人の範囲で設定してください",F6)))</formula>
    </cfRule>
  </conditionalFormatting>
  <dataValidations count="8">
    <dataValidation imeMode="off" allowBlank="1" showInputMessage="1" showErrorMessage="1" sqref="F10:K12"/>
    <dataValidation type="whole" imeMode="off" allowBlank="1" showInputMessage="1" showErrorMessage="1" sqref="F8:K8">
      <formula1>0</formula1>
      <formula2>50</formula2>
    </dataValidation>
    <dataValidation type="list" allowBlank="1" showInputMessage="1" showErrorMessage="1" sqref="F34">
      <formula1>"Ａに該当,Ｂに該当,非該当"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K24 F23:F25 K37:K40 F32:F33 F43:F45 K34:K35 F35">
      <formula1>"該当,非該当"</formula1>
    </dataValidation>
    <dataValidation type="list" allowBlank="1" showInputMessage="1" showErrorMessage="1" sqref="F28:H28">
      <formula1>"設定しない,設定する"</formula1>
    </dataValidation>
    <dataValidation type="list" allowBlank="1" showInputMessage="1" showErrorMessage="1" sqref="F29:H29">
      <formula1>"自園調理又は連携施設等から搬入,その他"</formula1>
    </dataValidation>
    <dataValidation type="list" allowBlank="1" showInputMessage="1" showErrorMessage="1" sqref="F30:H30">
      <formula1>"配置する,配置しない"</formula1>
    </dataValidation>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ドロップダウンリスト!$B$4:$B$15</xm:f>
          </x14:formula1>
          <xm:sqref>F17</xm:sqref>
        </x14:dataValidation>
        <x14:dataValidation type="list" allowBlank="1" showInputMessage="1" showErrorMessage="1">
          <x14:formula1>
            <xm:f>'単価（特定加算分）'!$B$20:$B$23</xm:f>
          </x14:formula1>
          <xm:sqref>K36:M36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80"/>
  <sheetViews>
    <sheetView showGridLines="0" zoomScale="120" zoomScaleNormal="120" zoomScaleSheetLayoutView="55" workbookViewId="0">
      <pane xSplit="6" ySplit="4" topLeftCell="G5" activePane="bottomRight" state="frozen"/>
      <selection activeCell="F17" sqref="F17"/>
      <selection pane="topRight" activeCell="F17" sqref="F17"/>
      <selection pane="bottomLeft" activeCell="F17" sqref="F17"/>
      <selection pane="bottomRight" activeCell="Z9" sqref="Z9"/>
    </sheetView>
  </sheetViews>
  <sheetFormatPr defaultColWidth="9" defaultRowHeight="13.5" x14ac:dyDescent="0.15"/>
  <cols>
    <col min="1" max="1" width="5.75" style="69" customWidth="1"/>
    <col min="2" max="2" width="7.625" style="69" bestFit="1" customWidth="1"/>
    <col min="3" max="3" width="5.75" style="69" bestFit="1" customWidth="1"/>
    <col min="4" max="4" width="7.625" style="69" bestFit="1" customWidth="1"/>
    <col min="5" max="5" width="9.5" style="69" bestFit="1" customWidth="1"/>
    <col min="6" max="6" width="11.625" style="69" bestFit="1" customWidth="1"/>
    <col min="7" max="7" width="13.875" style="69" bestFit="1" customWidth="1"/>
    <col min="8" max="8" width="11.625" style="69" bestFit="1" customWidth="1"/>
    <col min="9" max="9" width="13.875" style="69" bestFit="1" customWidth="1"/>
    <col min="10" max="10" width="11.625" style="69" bestFit="1" customWidth="1"/>
    <col min="11" max="11" width="8.625" style="69" customWidth="1"/>
    <col min="12" max="12" width="16.125" style="69" bestFit="1" customWidth="1"/>
    <col min="13" max="13" width="8.625" style="69" customWidth="1"/>
    <col min="14" max="14" width="16.125" style="69" customWidth="1"/>
    <col min="15" max="15" width="16.125" style="69" bestFit="1" customWidth="1"/>
    <col min="16" max="16" width="15" style="69" bestFit="1" customWidth="1"/>
    <col min="17" max="17" width="11.625" style="69" bestFit="1" customWidth="1"/>
    <col min="18" max="18" width="11.125" style="69" customWidth="1"/>
    <col min="19" max="19" width="9.25" style="69" customWidth="1"/>
    <col min="20" max="20" width="10.75" style="69" customWidth="1"/>
    <col min="21" max="21" width="9.25" style="69" customWidth="1"/>
    <col min="22" max="22" width="10.875" style="69" hidden="1" customWidth="1"/>
    <col min="23" max="23" width="7.625" style="69" hidden="1" customWidth="1"/>
    <col min="24" max="24" width="9.5" style="70" customWidth="1"/>
    <col min="25" max="16384" width="9" style="69"/>
  </cols>
  <sheetData>
    <row r="1" spans="1:26" ht="20.25" customHeight="1" x14ac:dyDescent="0.15">
      <c r="A1" s="625" t="s">
        <v>207</v>
      </c>
      <c r="B1" s="625"/>
      <c r="C1" s="625"/>
      <c r="D1" s="625"/>
      <c r="E1" s="625"/>
      <c r="F1" s="625"/>
      <c r="G1" s="625"/>
    </row>
    <row r="2" spans="1:26" ht="15" customHeight="1" x14ac:dyDescent="0.15">
      <c r="A2" s="626" t="s">
        <v>85</v>
      </c>
      <c r="B2" s="627"/>
      <c r="C2" s="627"/>
      <c r="D2" s="628"/>
      <c r="E2" s="635" t="s">
        <v>84</v>
      </c>
      <c r="F2" s="635" t="s">
        <v>83</v>
      </c>
      <c r="G2" s="635" t="s">
        <v>86</v>
      </c>
      <c r="H2" s="635"/>
      <c r="I2" s="635" t="s">
        <v>68</v>
      </c>
      <c r="J2" s="635"/>
      <c r="K2" s="635"/>
      <c r="L2" s="635"/>
      <c r="M2" s="635"/>
      <c r="N2" s="635"/>
      <c r="O2" s="635"/>
      <c r="P2" s="635"/>
      <c r="Q2" s="584" t="s">
        <v>91</v>
      </c>
      <c r="R2" s="584"/>
      <c r="S2" s="584"/>
      <c r="T2" s="584"/>
      <c r="U2" s="584"/>
      <c r="V2" s="584"/>
      <c r="W2" s="584"/>
      <c r="X2" s="584"/>
      <c r="Y2" s="584"/>
      <c r="Z2" s="584"/>
    </row>
    <row r="3" spans="1:26" ht="15" customHeight="1" x14ac:dyDescent="0.15">
      <c r="A3" s="629"/>
      <c r="B3" s="630"/>
      <c r="C3" s="630"/>
      <c r="D3" s="631"/>
      <c r="E3" s="636"/>
      <c r="F3" s="636"/>
      <c r="G3" s="584" t="s">
        <v>87</v>
      </c>
      <c r="H3" s="584"/>
      <c r="I3" s="584" t="s">
        <v>186</v>
      </c>
      <c r="J3" s="584"/>
      <c r="K3" s="584" t="s">
        <v>175</v>
      </c>
      <c r="L3" s="584"/>
      <c r="M3" s="584" t="s">
        <v>43</v>
      </c>
      <c r="N3" s="584"/>
      <c r="O3" s="129" t="s">
        <v>44</v>
      </c>
      <c r="P3" s="129" t="s">
        <v>45</v>
      </c>
      <c r="Q3" s="622" t="s">
        <v>173</v>
      </c>
      <c r="R3" s="622" t="s">
        <v>170</v>
      </c>
      <c r="S3" s="622"/>
      <c r="T3" s="645" t="s">
        <v>214</v>
      </c>
      <c r="U3" s="591"/>
      <c r="V3" s="622" t="s">
        <v>170</v>
      </c>
      <c r="W3" s="622"/>
      <c r="X3" s="583" t="s">
        <v>48</v>
      </c>
      <c r="Y3" s="583"/>
      <c r="Z3" s="583"/>
    </row>
    <row r="4" spans="1:26" ht="15" customHeight="1" x14ac:dyDescent="0.15">
      <c r="A4" s="632"/>
      <c r="B4" s="633"/>
      <c r="C4" s="633"/>
      <c r="D4" s="634"/>
      <c r="E4" s="636"/>
      <c r="F4" s="636"/>
      <c r="G4" s="127" t="s">
        <v>88</v>
      </c>
      <c r="H4" s="127" t="s">
        <v>89</v>
      </c>
      <c r="I4" s="127" t="s">
        <v>88</v>
      </c>
      <c r="J4" s="127" t="s">
        <v>89</v>
      </c>
      <c r="K4" s="127"/>
      <c r="L4" s="127" t="s">
        <v>186</v>
      </c>
      <c r="M4" s="127"/>
      <c r="N4" s="127" t="s">
        <v>186</v>
      </c>
      <c r="O4" s="127" t="s">
        <v>216</v>
      </c>
      <c r="P4" s="127" t="s">
        <v>90</v>
      </c>
      <c r="Q4" s="622"/>
      <c r="R4" s="622"/>
      <c r="S4" s="622"/>
      <c r="T4" s="646"/>
      <c r="U4" s="593"/>
      <c r="V4" s="622"/>
      <c r="W4" s="622"/>
      <c r="X4" s="583"/>
      <c r="Y4" s="583"/>
      <c r="Z4" s="583"/>
    </row>
    <row r="5" spans="1:26" ht="15" customHeight="1" x14ac:dyDescent="0.15">
      <c r="A5" s="71">
        <v>12</v>
      </c>
      <c r="B5" s="72" t="s">
        <v>94</v>
      </c>
      <c r="C5" s="72"/>
      <c r="D5" s="73"/>
      <c r="E5" s="637" t="s">
        <v>81</v>
      </c>
      <c r="F5" s="211" t="s">
        <v>77</v>
      </c>
      <c r="G5" s="212">
        <v>93720</v>
      </c>
      <c r="H5" s="212">
        <v>69840</v>
      </c>
      <c r="I5" s="212">
        <v>870</v>
      </c>
      <c r="J5" s="245">
        <v>630</v>
      </c>
      <c r="K5" s="248"/>
      <c r="L5" s="249"/>
      <c r="M5" s="643">
        <v>26320</v>
      </c>
      <c r="N5" s="603">
        <v>390</v>
      </c>
      <c r="O5" s="603">
        <v>3500</v>
      </c>
      <c r="P5" s="603">
        <v>22600</v>
      </c>
      <c r="Q5" s="639">
        <v>2110</v>
      </c>
      <c r="R5" s="589" t="s">
        <v>171</v>
      </c>
      <c r="S5" s="596">
        <v>0.09</v>
      </c>
      <c r="T5" s="610">
        <v>-37870</v>
      </c>
      <c r="U5" s="613">
        <v>370</v>
      </c>
      <c r="V5" s="589" t="s">
        <v>172</v>
      </c>
      <c r="W5" s="594">
        <v>0.08</v>
      </c>
      <c r="X5" s="591" t="s">
        <v>185</v>
      </c>
      <c r="Y5" s="582" t="s">
        <v>184</v>
      </c>
      <c r="Z5" s="585">
        <v>0.8</v>
      </c>
    </row>
    <row r="6" spans="1:26" ht="15" customHeight="1" x14ac:dyDescent="0.15">
      <c r="A6" s="74"/>
      <c r="B6" s="75"/>
      <c r="C6" s="75"/>
      <c r="D6" s="76"/>
      <c r="E6" s="638"/>
      <c r="F6" s="213" t="s">
        <v>78</v>
      </c>
      <c r="G6" s="214">
        <v>100750</v>
      </c>
      <c r="H6" s="214">
        <v>76870</v>
      </c>
      <c r="I6" s="214">
        <v>940</v>
      </c>
      <c r="J6" s="246">
        <v>700</v>
      </c>
      <c r="K6" s="248"/>
      <c r="L6" s="250"/>
      <c r="M6" s="644"/>
      <c r="N6" s="604"/>
      <c r="O6" s="604"/>
      <c r="P6" s="604"/>
      <c r="Q6" s="640"/>
      <c r="R6" s="590"/>
      <c r="S6" s="597"/>
      <c r="T6" s="611"/>
      <c r="U6" s="614"/>
      <c r="V6" s="590"/>
      <c r="W6" s="595"/>
      <c r="X6" s="592"/>
      <c r="Y6" s="582"/>
      <c r="Z6" s="585"/>
    </row>
    <row r="7" spans="1:26" ht="15" customHeight="1" x14ac:dyDescent="0.15">
      <c r="A7" s="74"/>
      <c r="B7" s="75"/>
      <c r="C7" s="75"/>
      <c r="D7" s="76"/>
      <c r="E7" s="623" t="s">
        <v>82</v>
      </c>
      <c r="F7" s="130" t="s">
        <v>79</v>
      </c>
      <c r="G7" s="279">
        <v>211670</v>
      </c>
      <c r="H7" s="279">
        <v>206860</v>
      </c>
      <c r="I7" s="279">
        <v>2000</v>
      </c>
      <c r="J7" s="280">
        <v>1950</v>
      </c>
      <c r="K7" s="281">
        <v>156460</v>
      </c>
      <c r="L7" s="282">
        <v>1560</v>
      </c>
      <c r="M7" s="641">
        <v>44990</v>
      </c>
      <c r="N7" s="604"/>
      <c r="O7" s="604"/>
      <c r="P7" s="604"/>
      <c r="Q7" s="640"/>
      <c r="R7" s="590"/>
      <c r="S7" s="597"/>
      <c r="T7" s="611"/>
      <c r="U7" s="614"/>
      <c r="V7" s="590"/>
      <c r="W7" s="595"/>
      <c r="X7" s="592"/>
      <c r="Y7" s="582"/>
      <c r="Z7" s="585"/>
    </row>
    <row r="8" spans="1:26" ht="15" customHeight="1" x14ac:dyDescent="0.15">
      <c r="A8" s="77"/>
      <c r="B8" s="78"/>
      <c r="C8" s="78"/>
      <c r="D8" s="79"/>
      <c r="E8" s="624"/>
      <c r="F8" s="128" t="s">
        <v>80</v>
      </c>
      <c r="G8" s="283">
        <v>289900</v>
      </c>
      <c r="H8" s="283">
        <v>285090</v>
      </c>
      <c r="I8" s="283">
        <v>2780</v>
      </c>
      <c r="J8" s="284">
        <v>2730</v>
      </c>
      <c r="K8" s="285">
        <v>78230</v>
      </c>
      <c r="L8" s="286">
        <v>780</v>
      </c>
      <c r="M8" s="642"/>
      <c r="N8" s="605"/>
      <c r="O8" s="605"/>
      <c r="P8" s="605"/>
      <c r="Q8" s="640"/>
      <c r="R8" s="590"/>
      <c r="S8" s="597"/>
      <c r="T8" s="612"/>
      <c r="U8" s="615"/>
      <c r="V8" s="590"/>
      <c r="W8" s="595"/>
      <c r="X8" s="592"/>
      <c r="Y8" s="582"/>
      <c r="Z8" s="585"/>
    </row>
    <row r="9" spans="1:26" ht="15" customHeight="1" x14ac:dyDescent="0.15">
      <c r="A9" s="71">
        <v>13</v>
      </c>
      <c r="B9" s="72" t="s">
        <v>95</v>
      </c>
      <c r="C9" s="72">
        <v>19</v>
      </c>
      <c r="D9" s="73" t="s">
        <v>94</v>
      </c>
      <c r="E9" s="637" t="s">
        <v>81</v>
      </c>
      <c r="F9" s="211" t="s">
        <v>77</v>
      </c>
      <c r="G9" s="245">
        <v>70100</v>
      </c>
      <c r="H9" s="245">
        <v>54180</v>
      </c>
      <c r="I9" s="245">
        <v>630</v>
      </c>
      <c r="J9" s="245">
        <v>470</v>
      </c>
      <c r="K9" s="248"/>
      <c r="L9" s="249"/>
      <c r="M9" s="643">
        <v>19690</v>
      </c>
      <c r="N9" s="603">
        <v>240</v>
      </c>
      <c r="O9" s="603">
        <v>2200</v>
      </c>
      <c r="P9" s="603">
        <v>28600</v>
      </c>
      <c r="Q9" s="640">
        <v>1330</v>
      </c>
      <c r="R9" s="590"/>
      <c r="S9" s="595">
        <v>0.09</v>
      </c>
      <c r="T9" s="616">
        <v>-23920</v>
      </c>
      <c r="U9" s="619">
        <v>230</v>
      </c>
      <c r="V9" s="590"/>
      <c r="W9" s="595"/>
      <c r="X9" s="592"/>
      <c r="Y9" s="221" t="s">
        <v>181</v>
      </c>
      <c r="Z9" s="220">
        <v>0.8</v>
      </c>
    </row>
    <row r="10" spans="1:26" ht="15" customHeight="1" x14ac:dyDescent="0.15">
      <c r="A10" s="74"/>
      <c r="B10" s="75"/>
      <c r="C10" s="75"/>
      <c r="D10" s="76"/>
      <c r="E10" s="638"/>
      <c r="F10" s="213" t="s">
        <v>78</v>
      </c>
      <c r="G10" s="246">
        <v>77130</v>
      </c>
      <c r="H10" s="246">
        <v>61210</v>
      </c>
      <c r="I10" s="246">
        <v>700</v>
      </c>
      <c r="J10" s="246">
        <v>540</v>
      </c>
      <c r="K10" s="248"/>
      <c r="L10" s="250"/>
      <c r="M10" s="644"/>
      <c r="N10" s="604"/>
      <c r="O10" s="604"/>
      <c r="P10" s="604"/>
      <c r="Q10" s="640"/>
      <c r="R10" s="590"/>
      <c r="S10" s="595"/>
      <c r="T10" s="617"/>
      <c r="U10" s="620"/>
      <c r="V10" s="590"/>
      <c r="W10" s="595"/>
      <c r="X10" s="592"/>
      <c r="Y10" s="221" t="s">
        <v>182</v>
      </c>
      <c r="Z10" s="220">
        <v>0.75</v>
      </c>
    </row>
    <row r="11" spans="1:26" ht="15" customHeight="1" x14ac:dyDescent="0.15">
      <c r="A11" s="74"/>
      <c r="B11" s="75"/>
      <c r="C11" s="75"/>
      <c r="D11" s="76"/>
      <c r="E11" s="623" t="s">
        <v>82</v>
      </c>
      <c r="F11" s="130" t="s">
        <v>79</v>
      </c>
      <c r="G11" s="279">
        <v>166720</v>
      </c>
      <c r="H11" s="279">
        <v>163680</v>
      </c>
      <c r="I11" s="279">
        <v>1550</v>
      </c>
      <c r="J11" s="279">
        <v>1520</v>
      </c>
      <c r="K11" s="287">
        <v>156460</v>
      </c>
      <c r="L11" s="288">
        <v>1560</v>
      </c>
      <c r="M11" s="641">
        <v>30430</v>
      </c>
      <c r="N11" s="604"/>
      <c r="O11" s="604"/>
      <c r="P11" s="604"/>
      <c r="Q11" s="640"/>
      <c r="R11" s="590"/>
      <c r="S11" s="595"/>
      <c r="T11" s="617"/>
      <c r="U11" s="620"/>
      <c r="V11" s="590"/>
      <c r="W11" s="595"/>
      <c r="X11" s="592"/>
      <c r="Y11" s="582" t="s">
        <v>183</v>
      </c>
      <c r="Z11" s="586">
        <v>0.7</v>
      </c>
    </row>
    <row r="12" spans="1:26" ht="15" customHeight="1" x14ac:dyDescent="0.15">
      <c r="A12" s="77"/>
      <c r="B12" s="78"/>
      <c r="C12" s="78"/>
      <c r="D12" s="79"/>
      <c r="E12" s="624"/>
      <c r="F12" s="128" t="s">
        <v>80</v>
      </c>
      <c r="G12" s="283">
        <v>244950</v>
      </c>
      <c r="H12" s="283">
        <v>241910</v>
      </c>
      <c r="I12" s="283">
        <v>2330</v>
      </c>
      <c r="J12" s="283">
        <v>2300</v>
      </c>
      <c r="K12" s="289">
        <v>78230</v>
      </c>
      <c r="L12" s="290">
        <v>780</v>
      </c>
      <c r="M12" s="642"/>
      <c r="N12" s="605"/>
      <c r="O12" s="605"/>
      <c r="P12" s="605"/>
      <c r="Q12" s="640"/>
      <c r="R12" s="590"/>
      <c r="S12" s="595"/>
      <c r="T12" s="618"/>
      <c r="U12" s="621"/>
      <c r="V12" s="590"/>
      <c r="W12" s="595"/>
      <c r="X12" s="593"/>
      <c r="Y12" s="582"/>
      <c r="Z12" s="587"/>
    </row>
    <row r="13" spans="1:26" ht="15" hidden="1" customHeight="1" x14ac:dyDescent="0.15">
      <c r="A13" s="166">
        <v>31</v>
      </c>
      <c r="B13" s="167" t="s">
        <v>95</v>
      </c>
      <c r="C13" s="167">
        <v>40</v>
      </c>
      <c r="D13" s="168" t="s">
        <v>94</v>
      </c>
      <c r="E13" s="607" t="s">
        <v>81</v>
      </c>
      <c r="F13" s="169" t="s">
        <v>77</v>
      </c>
      <c r="G13" s="170">
        <v>58430</v>
      </c>
      <c r="H13" s="170">
        <v>46490</v>
      </c>
      <c r="I13" s="170">
        <v>510</v>
      </c>
      <c r="J13" s="170">
        <v>390</v>
      </c>
      <c r="K13" s="217"/>
      <c r="L13" s="598">
        <v>70</v>
      </c>
      <c r="M13" s="607">
        <v>16370</v>
      </c>
      <c r="N13" s="598">
        <v>90</v>
      </c>
      <c r="O13" s="598">
        <v>3600</v>
      </c>
      <c r="P13" s="598">
        <v>10400</v>
      </c>
      <c r="Q13" s="171"/>
      <c r="R13" s="172"/>
      <c r="S13" s="173"/>
      <c r="T13" s="173"/>
      <c r="U13" s="173"/>
      <c r="V13" s="172"/>
      <c r="W13" s="173"/>
      <c r="X13" s="588">
        <v>0.96</v>
      </c>
    </row>
    <row r="14" spans="1:26" ht="15" hidden="1" customHeight="1" x14ac:dyDescent="0.15">
      <c r="A14" s="174"/>
      <c r="B14" s="175"/>
      <c r="C14" s="175"/>
      <c r="D14" s="176"/>
      <c r="E14" s="609"/>
      <c r="F14" s="177" t="s">
        <v>78</v>
      </c>
      <c r="G14" s="178">
        <v>65460</v>
      </c>
      <c r="H14" s="178">
        <v>53520</v>
      </c>
      <c r="I14" s="178">
        <v>580</v>
      </c>
      <c r="J14" s="178">
        <v>460</v>
      </c>
      <c r="K14" s="215"/>
      <c r="L14" s="599"/>
      <c r="M14" s="608"/>
      <c r="N14" s="599"/>
      <c r="O14" s="599"/>
      <c r="P14" s="599"/>
      <c r="Q14" s="171"/>
      <c r="R14" s="172"/>
      <c r="S14" s="173"/>
      <c r="T14" s="173"/>
      <c r="U14" s="173"/>
      <c r="V14" s="172"/>
      <c r="W14" s="173"/>
      <c r="X14" s="588"/>
    </row>
    <row r="15" spans="1:26" ht="15" hidden="1" customHeight="1" x14ac:dyDescent="0.15">
      <c r="A15" s="174"/>
      <c r="B15" s="175"/>
      <c r="C15" s="175"/>
      <c r="D15" s="176"/>
      <c r="E15" s="606" t="s">
        <v>82</v>
      </c>
      <c r="F15" s="179" t="s">
        <v>79</v>
      </c>
      <c r="G15" s="180">
        <v>117890</v>
      </c>
      <c r="H15" s="180">
        <v>105950</v>
      </c>
      <c r="I15" s="180">
        <v>1070</v>
      </c>
      <c r="J15" s="180">
        <v>950</v>
      </c>
      <c r="K15" s="215"/>
      <c r="L15" s="599"/>
      <c r="M15" s="608">
        <v>14760</v>
      </c>
      <c r="N15" s="599"/>
      <c r="O15" s="599"/>
      <c r="P15" s="599"/>
      <c r="Q15" s="171"/>
      <c r="R15" s="172"/>
      <c r="S15" s="173"/>
      <c r="T15" s="173"/>
      <c r="U15" s="173"/>
      <c r="V15" s="172"/>
      <c r="W15" s="173"/>
      <c r="X15" s="588"/>
    </row>
    <row r="16" spans="1:26" ht="15" hidden="1" customHeight="1" x14ac:dyDescent="0.15">
      <c r="A16" s="181"/>
      <c r="B16" s="182"/>
      <c r="C16" s="182"/>
      <c r="D16" s="183"/>
      <c r="E16" s="609"/>
      <c r="F16" s="177" t="s">
        <v>80</v>
      </c>
      <c r="G16" s="178">
        <v>188260</v>
      </c>
      <c r="H16" s="178">
        <v>176320</v>
      </c>
      <c r="I16" s="178">
        <v>1770</v>
      </c>
      <c r="J16" s="178">
        <v>1650</v>
      </c>
      <c r="K16" s="216"/>
      <c r="L16" s="600"/>
      <c r="M16" s="609"/>
      <c r="N16" s="600"/>
      <c r="O16" s="600"/>
      <c r="P16" s="600"/>
      <c r="Q16" s="171"/>
      <c r="R16" s="172"/>
      <c r="S16" s="173"/>
      <c r="T16" s="173"/>
      <c r="U16" s="173"/>
      <c r="V16" s="172"/>
      <c r="W16" s="173"/>
      <c r="X16" s="588"/>
    </row>
    <row r="17" spans="1:24" ht="15" hidden="1" customHeight="1" x14ac:dyDescent="0.15">
      <c r="A17" s="166">
        <v>41</v>
      </c>
      <c r="B17" s="167" t="s">
        <v>95</v>
      </c>
      <c r="C17" s="167">
        <v>50</v>
      </c>
      <c r="D17" s="168" t="s">
        <v>94</v>
      </c>
      <c r="E17" s="607" t="s">
        <v>81</v>
      </c>
      <c r="F17" s="169" t="s">
        <v>77</v>
      </c>
      <c r="G17" s="170">
        <v>56550</v>
      </c>
      <c r="H17" s="170">
        <v>46990</v>
      </c>
      <c r="I17" s="170">
        <v>490</v>
      </c>
      <c r="J17" s="170">
        <v>400</v>
      </c>
      <c r="K17" s="217"/>
      <c r="L17" s="598">
        <v>70</v>
      </c>
      <c r="M17" s="607">
        <v>14380</v>
      </c>
      <c r="N17" s="598">
        <v>70</v>
      </c>
      <c r="O17" s="598">
        <v>3200</v>
      </c>
      <c r="P17" s="598">
        <v>9300</v>
      </c>
      <c r="Q17" s="171"/>
      <c r="R17" s="172"/>
      <c r="S17" s="173"/>
      <c r="T17" s="173"/>
      <c r="U17" s="173"/>
      <c r="V17" s="172"/>
      <c r="W17" s="173"/>
      <c r="X17" s="588">
        <v>0.93</v>
      </c>
    </row>
    <row r="18" spans="1:24" ht="15" hidden="1" customHeight="1" x14ac:dyDescent="0.15">
      <c r="A18" s="174"/>
      <c r="B18" s="175"/>
      <c r="C18" s="175"/>
      <c r="D18" s="176"/>
      <c r="E18" s="609"/>
      <c r="F18" s="177" t="s">
        <v>78</v>
      </c>
      <c r="G18" s="178">
        <v>63580</v>
      </c>
      <c r="H18" s="178">
        <v>54020</v>
      </c>
      <c r="I18" s="178">
        <v>560</v>
      </c>
      <c r="J18" s="178">
        <v>470</v>
      </c>
      <c r="K18" s="215"/>
      <c r="L18" s="599"/>
      <c r="M18" s="608"/>
      <c r="N18" s="599"/>
      <c r="O18" s="599"/>
      <c r="P18" s="599"/>
      <c r="Q18" s="171"/>
      <c r="R18" s="172"/>
      <c r="S18" s="173"/>
      <c r="T18" s="173"/>
      <c r="U18" s="173"/>
      <c r="V18" s="172"/>
      <c r="W18" s="173"/>
      <c r="X18" s="588"/>
    </row>
    <row r="19" spans="1:24" ht="15" hidden="1" customHeight="1" x14ac:dyDescent="0.15">
      <c r="A19" s="174"/>
      <c r="B19" s="175"/>
      <c r="C19" s="175"/>
      <c r="D19" s="176"/>
      <c r="E19" s="606" t="s">
        <v>82</v>
      </c>
      <c r="F19" s="179" t="s">
        <v>79</v>
      </c>
      <c r="G19" s="180">
        <v>116010</v>
      </c>
      <c r="H19" s="180">
        <v>106450</v>
      </c>
      <c r="I19" s="180">
        <v>1050</v>
      </c>
      <c r="J19" s="180">
        <v>960</v>
      </c>
      <c r="K19" s="215"/>
      <c r="L19" s="599"/>
      <c r="M19" s="608">
        <v>12780</v>
      </c>
      <c r="N19" s="599"/>
      <c r="O19" s="599"/>
      <c r="P19" s="599"/>
      <c r="Q19" s="171"/>
      <c r="R19" s="172"/>
      <c r="S19" s="173"/>
      <c r="T19" s="173"/>
      <c r="U19" s="173"/>
      <c r="V19" s="172"/>
      <c r="W19" s="173"/>
      <c r="X19" s="588"/>
    </row>
    <row r="20" spans="1:24" ht="15" hidden="1" customHeight="1" x14ac:dyDescent="0.15">
      <c r="A20" s="181"/>
      <c r="B20" s="182"/>
      <c r="C20" s="182"/>
      <c r="D20" s="183"/>
      <c r="E20" s="609"/>
      <c r="F20" s="177" t="s">
        <v>80</v>
      </c>
      <c r="G20" s="178">
        <v>186380</v>
      </c>
      <c r="H20" s="178">
        <v>176820</v>
      </c>
      <c r="I20" s="178">
        <v>1750</v>
      </c>
      <c r="J20" s="178">
        <v>1660</v>
      </c>
      <c r="K20" s="216"/>
      <c r="L20" s="600"/>
      <c r="M20" s="609"/>
      <c r="N20" s="600"/>
      <c r="O20" s="600"/>
      <c r="P20" s="600"/>
      <c r="Q20" s="171"/>
      <c r="R20" s="172"/>
      <c r="S20" s="173"/>
      <c r="T20" s="173"/>
      <c r="U20" s="173"/>
      <c r="V20" s="172"/>
      <c r="W20" s="173"/>
      <c r="X20" s="588"/>
    </row>
    <row r="21" spans="1:24" ht="15" hidden="1" customHeight="1" x14ac:dyDescent="0.15">
      <c r="A21" s="166">
        <v>51</v>
      </c>
      <c r="B21" s="167" t="s">
        <v>95</v>
      </c>
      <c r="C21" s="167">
        <v>60</v>
      </c>
      <c r="D21" s="168" t="s">
        <v>94</v>
      </c>
      <c r="E21" s="607" t="s">
        <v>81</v>
      </c>
      <c r="F21" s="169" t="s">
        <v>77</v>
      </c>
      <c r="G21" s="170">
        <v>50490</v>
      </c>
      <c r="H21" s="170">
        <v>42530</v>
      </c>
      <c r="I21" s="170">
        <v>430</v>
      </c>
      <c r="J21" s="170">
        <v>350</v>
      </c>
      <c r="K21" s="217"/>
      <c r="L21" s="598">
        <v>70</v>
      </c>
      <c r="M21" s="598">
        <v>13060</v>
      </c>
      <c r="N21" s="598">
        <v>60</v>
      </c>
      <c r="O21" s="598">
        <v>2700</v>
      </c>
      <c r="P21" s="598">
        <v>7800</v>
      </c>
      <c r="Q21" s="171"/>
      <c r="R21" s="172"/>
      <c r="S21" s="173"/>
      <c r="T21" s="173"/>
      <c r="U21" s="173"/>
      <c r="V21" s="172"/>
      <c r="W21" s="173"/>
      <c r="X21" s="588">
        <v>0.9</v>
      </c>
    </row>
    <row r="22" spans="1:24" ht="15" hidden="1" customHeight="1" x14ac:dyDescent="0.15">
      <c r="A22" s="174"/>
      <c r="B22" s="175"/>
      <c r="C22" s="175"/>
      <c r="D22" s="176"/>
      <c r="E22" s="609"/>
      <c r="F22" s="177" t="s">
        <v>78</v>
      </c>
      <c r="G22" s="178">
        <v>57520</v>
      </c>
      <c r="H22" s="178">
        <v>49560</v>
      </c>
      <c r="I22" s="178">
        <v>500</v>
      </c>
      <c r="J22" s="178">
        <v>420</v>
      </c>
      <c r="K22" s="215"/>
      <c r="L22" s="599"/>
      <c r="M22" s="606"/>
      <c r="N22" s="599"/>
      <c r="O22" s="599"/>
      <c r="P22" s="599"/>
      <c r="Q22" s="171"/>
      <c r="R22" s="172"/>
      <c r="S22" s="173"/>
      <c r="T22" s="173"/>
      <c r="U22" s="173"/>
      <c r="V22" s="172"/>
      <c r="W22" s="173"/>
      <c r="X22" s="588"/>
    </row>
    <row r="23" spans="1:24" ht="15" hidden="1" customHeight="1" x14ac:dyDescent="0.15">
      <c r="A23" s="174"/>
      <c r="B23" s="175"/>
      <c r="C23" s="175"/>
      <c r="D23" s="176"/>
      <c r="E23" s="606" t="s">
        <v>82</v>
      </c>
      <c r="F23" s="179" t="s">
        <v>79</v>
      </c>
      <c r="G23" s="180">
        <v>109950</v>
      </c>
      <c r="H23" s="180">
        <v>101990</v>
      </c>
      <c r="I23" s="180">
        <v>990</v>
      </c>
      <c r="J23" s="180">
        <v>910</v>
      </c>
      <c r="K23" s="215"/>
      <c r="L23" s="599"/>
      <c r="M23" s="599">
        <v>11450</v>
      </c>
      <c r="N23" s="599"/>
      <c r="O23" s="599"/>
      <c r="P23" s="599"/>
      <c r="Q23" s="171"/>
      <c r="R23" s="172"/>
      <c r="S23" s="173"/>
      <c r="T23" s="173"/>
      <c r="U23" s="173"/>
      <c r="V23" s="172"/>
      <c r="W23" s="173"/>
      <c r="X23" s="588"/>
    </row>
    <row r="24" spans="1:24" ht="15" hidden="1" customHeight="1" x14ac:dyDescent="0.15">
      <c r="A24" s="181"/>
      <c r="B24" s="182"/>
      <c r="C24" s="182"/>
      <c r="D24" s="183"/>
      <c r="E24" s="609"/>
      <c r="F24" s="177" t="s">
        <v>80</v>
      </c>
      <c r="G24" s="178">
        <v>180320</v>
      </c>
      <c r="H24" s="178">
        <v>172360</v>
      </c>
      <c r="I24" s="178">
        <v>1690</v>
      </c>
      <c r="J24" s="178">
        <v>1610</v>
      </c>
      <c r="K24" s="216"/>
      <c r="L24" s="600"/>
      <c r="M24" s="600"/>
      <c r="N24" s="600"/>
      <c r="O24" s="600"/>
      <c r="P24" s="600"/>
      <c r="Q24" s="171"/>
      <c r="R24" s="172"/>
      <c r="S24" s="173"/>
      <c r="T24" s="173"/>
      <c r="U24" s="173"/>
      <c r="V24" s="172"/>
      <c r="W24" s="173"/>
      <c r="X24" s="588"/>
    </row>
    <row r="25" spans="1:24" s="124" customFormat="1" ht="15" hidden="1" customHeight="1" x14ac:dyDescent="0.15">
      <c r="A25" s="166">
        <v>61</v>
      </c>
      <c r="B25" s="167" t="s">
        <v>95</v>
      </c>
      <c r="C25" s="167">
        <v>70</v>
      </c>
      <c r="D25" s="168" t="s">
        <v>94</v>
      </c>
      <c r="E25" s="607" t="s">
        <v>81</v>
      </c>
      <c r="F25" s="169" t="s">
        <v>77</v>
      </c>
      <c r="G25" s="170">
        <v>46240</v>
      </c>
      <c r="H25" s="170">
        <v>39410</v>
      </c>
      <c r="I25" s="170">
        <v>390</v>
      </c>
      <c r="J25" s="170">
        <v>320</v>
      </c>
      <c r="K25" s="217"/>
      <c r="L25" s="598">
        <v>70</v>
      </c>
      <c r="M25" s="598">
        <v>12110</v>
      </c>
      <c r="N25" s="598">
        <v>50</v>
      </c>
      <c r="O25" s="598">
        <v>2300</v>
      </c>
      <c r="P25" s="598">
        <v>6700</v>
      </c>
      <c r="Q25" s="171"/>
      <c r="R25" s="172"/>
      <c r="S25" s="173"/>
      <c r="T25" s="173"/>
      <c r="U25" s="173"/>
      <c r="V25" s="172"/>
      <c r="W25" s="173"/>
      <c r="X25" s="588">
        <v>0.92</v>
      </c>
    </row>
    <row r="26" spans="1:24" s="124" customFormat="1" ht="15" hidden="1" customHeight="1" x14ac:dyDescent="0.15">
      <c r="A26" s="174"/>
      <c r="B26" s="175"/>
      <c r="C26" s="175"/>
      <c r="D26" s="176"/>
      <c r="E26" s="609"/>
      <c r="F26" s="177" t="s">
        <v>78</v>
      </c>
      <c r="G26" s="178">
        <v>53270</v>
      </c>
      <c r="H26" s="178">
        <v>46440</v>
      </c>
      <c r="I26" s="178">
        <v>460</v>
      </c>
      <c r="J26" s="178">
        <v>390</v>
      </c>
      <c r="K26" s="215"/>
      <c r="L26" s="599"/>
      <c r="M26" s="606"/>
      <c r="N26" s="599"/>
      <c r="O26" s="599"/>
      <c r="P26" s="599"/>
      <c r="Q26" s="171"/>
      <c r="R26" s="172"/>
      <c r="S26" s="173"/>
      <c r="T26" s="173"/>
      <c r="U26" s="173"/>
      <c r="V26" s="172"/>
      <c r="W26" s="173"/>
      <c r="X26" s="588"/>
    </row>
    <row r="27" spans="1:24" s="124" customFormat="1" ht="15" hidden="1" customHeight="1" x14ac:dyDescent="0.15">
      <c r="A27" s="174"/>
      <c r="B27" s="175"/>
      <c r="C27" s="175"/>
      <c r="D27" s="176"/>
      <c r="E27" s="606" t="s">
        <v>82</v>
      </c>
      <c r="F27" s="179" t="s">
        <v>79</v>
      </c>
      <c r="G27" s="180">
        <v>105700</v>
      </c>
      <c r="H27" s="180">
        <v>98870</v>
      </c>
      <c r="I27" s="180">
        <v>950</v>
      </c>
      <c r="J27" s="180">
        <v>880</v>
      </c>
      <c r="K27" s="215"/>
      <c r="L27" s="599"/>
      <c r="M27" s="599">
        <v>10500</v>
      </c>
      <c r="N27" s="599"/>
      <c r="O27" s="599"/>
      <c r="P27" s="599"/>
      <c r="Q27" s="171"/>
      <c r="R27" s="172"/>
      <c r="S27" s="173"/>
      <c r="T27" s="173"/>
      <c r="U27" s="173"/>
      <c r="V27" s="172"/>
      <c r="W27" s="173"/>
      <c r="X27" s="588"/>
    </row>
    <row r="28" spans="1:24" s="124" customFormat="1" ht="15" hidden="1" customHeight="1" x14ac:dyDescent="0.15">
      <c r="A28" s="181"/>
      <c r="B28" s="182"/>
      <c r="C28" s="182"/>
      <c r="D28" s="183"/>
      <c r="E28" s="609"/>
      <c r="F28" s="177" t="s">
        <v>80</v>
      </c>
      <c r="G28" s="178">
        <v>176070</v>
      </c>
      <c r="H28" s="178">
        <v>169240</v>
      </c>
      <c r="I28" s="178">
        <v>1650</v>
      </c>
      <c r="J28" s="178">
        <v>1580</v>
      </c>
      <c r="K28" s="216"/>
      <c r="L28" s="600"/>
      <c r="M28" s="600"/>
      <c r="N28" s="600"/>
      <c r="O28" s="600"/>
      <c r="P28" s="600"/>
      <c r="Q28" s="171"/>
      <c r="R28" s="172"/>
      <c r="S28" s="173"/>
      <c r="T28" s="173"/>
      <c r="U28" s="173"/>
      <c r="V28" s="172"/>
      <c r="W28" s="173"/>
      <c r="X28" s="588"/>
    </row>
    <row r="29" spans="1:24" ht="15" hidden="1" customHeight="1" x14ac:dyDescent="0.15">
      <c r="A29" s="166">
        <v>71</v>
      </c>
      <c r="B29" s="167" t="s">
        <v>95</v>
      </c>
      <c r="C29" s="167">
        <v>80</v>
      </c>
      <c r="D29" s="168" t="s">
        <v>94</v>
      </c>
      <c r="E29" s="607" t="s">
        <v>81</v>
      </c>
      <c r="F29" s="169" t="s">
        <v>77</v>
      </c>
      <c r="G29" s="170">
        <v>43100</v>
      </c>
      <c r="H29" s="170">
        <v>37130</v>
      </c>
      <c r="I29" s="170">
        <v>360</v>
      </c>
      <c r="J29" s="170">
        <v>300</v>
      </c>
      <c r="K29" s="217"/>
      <c r="L29" s="598">
        <v>70</v>
      </c>
      <c r="M29" s="598">
        <v>11400</v>
      </c>
      <c r="N29" s="598">
        <v>40</v>
      </c>
      <c r="O29" s="598">
        <v>2600</v>
      </c>
      <c r="P29" s="598">
        <v>7500</v>
      </c>
      <c r="Q29" s="171"/>
      <c r="R29" s="172"/>
      <c r="S29" s="173"/>
      <c r="T29" s="173"/>
      <c r="U29" s="173"/>
      <c r="V29" s="172"/>
      <c r="W29" s="173"/>
      <c r="X29" s="588">
        <v>0.89</v>
      </c>
    </row>
    <row r="30" spans="1:24" ht="15" hidden="1" customHeight="1" x14ac:dyDescent="0.15">
      <c r="A30" s="174"/>
      <c r="B30" s="175"/>
      <c r="C30" s="175"/>
      <c r="D30" s="176"/>
      <c r="E30" s="609"/>
      <c r="F30" s="177" t="s">
        <v>78</v>
      </c>
      <c r="G30" s="178">
        <v>50130</v>
      </c>
      <c r="H30" s="178">
        <v>44160</v>
      </c>
      <c r="I30" s="178">
        <v>430</v>
      </c>
      <c r="J30" s="178">
        <v>370</v>
      </c>
      <c r="K30" s="215"/>
      <c r="L30" s="599"/>
      <c r="M30" s="606"/>
      <c r="N30" s="599"/>
      <c r="O30" s="599"/>
      <c r="P30" s="599"/>
      <c r="Q30" s="171"/>
      <c r="R30" s="172"/>
      <c r="S30" s="173"/>
      <c r="T30" s="173"/>
      <c r="U30" s="173"/>
      <c r="V30" s="172"/>
      <c r="W30" s="173"/>
      <c r="X30" s="588"/>
    </row>
    <row r="31" spans="1:24" ht="15" hidden="1" customHeight="1" x14ac:dyDescent="0.15">
      <c r="A31" s="174"/>
      <c r="B31" s="175"/>
      <c r="C31" s="175"/>
      <c r="D31" s="176"/>
      <c r="E31" s="606" t="s">
        <v>82</v>
      </c>
      <c r="F31" s="179" t="s">
        <v>79</v>
      </c>
      <c r="G31" s="180">
        <v>102560</v>
      </c>
      <c r="H31" s="180">
        <v>96590</v>
      </c>
      <c r="I31" s="180">
        <v>920</v>
      </c>
      <c r="J31" s="180">
        <v>860</v>
      </c>
      <c r="K31" s="215"/>
      <c r="L31" s="599"/>
      <c r="M31" s="599">
        <v>9790</v>
      </c>
      <c r="N31" s="599"/>
      <c r="O31" s="599"/>
      <c r="P31" s="599"/>
      <c r="Q31" s="171"/>
      <c r="R31" s="172"/>
      <c r="S31" s="173"/>
      <c r="T31" s="173"/>
      <c r="U31" s="173"/>
      <c r="V31" s="172"/>
      <c r="W31" s="173"/>
      <c r="X31" s="588"/>
    </row>
    <row r="32" spans="1:24" ht="15" hidden="1" customHeight="1" x14ac:dyDescent="0.15">
      <c r="A32" s="181"/>
      <c r="B32" s="182"/>
      <c r="C32" s="182"/>
      <c r="D32" s="183"/>
      <c r="E32" s="609"/>
      <c r="F32" s="177" t="s">
        <v>80</v>
      </c>
      <c r="G32" s="178">
        <v>172930</v>
      </c>
      <c r="H32" s="178">
        <v>166960</v>
      </c>
      <c r="I32" s="178">
        <v>1620</v>
      </c>
      <c r="J32" s="178">
        <v>1560</v>
      </c>
      <c r="K32" s="216"/>
      <c r="L32" s="600"/>
      <c r="M32" s="600"/>
      <c r="N32" s="600"/>
      <c r="O32" s="600"/>
      <c r="P32" s="600"/>
      <c r="Q32" s="171"/>
      <c r="R32" s="172"/>
      <c r="S32" s="173"/>
      <c r="T32" s="173"/>
      <c r="U32" s="173"/>
      <c r="V32" s="172"/>
      <c r="W32" s="173"/>
      <c r="X32" s="588"/>
    </row>
    <row r="33" spans="1:24" ht="15" hidden="1" customHeight="1" x14ac:dyDescent="0.15">
      <c r="A33" s="166">
        <v>81</v>
      </c>
      <c r="B33" s="167" t="s">
        <v>95</v>
      </c>
      <c r="C33" s="167">
        <v>90</v>
      </c>
      <c r="D33" s="168" t="s">
        <v>94</v>
      </c>
      <c r="E33" s="607" t="s">
        <v>81</v>
      </c>
      <c r="F33" s="169" t="s">
        <v>77</v>
      </c>
      <c r="G33" s="170">
        <v>40620</v>
      </c>
      <c r="H33" s="170">
        <v>35310</v>
      </c>
      <c r="I33" s="170">
        <v>330</v>
      </c>
      <c r="J33" s="170">
        <v>280</v>
      </c>
      <c r="K33" s="217"/>
      <c r="L33" s="598">
        <v>70</v>
      </c>
      <c r="M33" s="598">
        <v>10850</v>
      </c>
      <c r="N33" s="598">
        <v>40</v>
      </c>
      <c r="O33" s="598">
        <v>2300</v>
      </c>
      <c r="P33" s="598">
        <v>6700</v>
      </c>
      <c r="Q33" s="171"/>
      <c r="R33" s="172"/>
      <c r="S33" s="173"/>
      <c r="T33" s="173"/>
      <c r="U33" s="173"/>
      <c r="V33" s="172"/>
      <c r="W33" s="173"/>
      <c r="X33" s="588">
        <v>0.91</v>
      </c>
    </row>
    <row r="34" spans="1:24" ht="15" hidden="1" customHeight="1" x14ac:dyDescent="0.15">
      <c r="A34" s="174"/>
      <c r="B34" s="175"/>
      <c r="C34" s="175"/>
      <c r="D34" s="176"/>
      <c r="E34" s="609"/>
      <c r="F34" s="177" t="s">
        <v>78</v>
      </c>
      <c r="G34" s="178">
        <v>47650</v>
      </c>
      <c r="H34" s="178">
        <v>42340</v>
      </c>
      <c r="I34" s="178">
        <v>400</v>
      </c>
      <c r="J34" s="178">
        <v>350</v>
      </c>
      <c r="K34" s="215"/>
      <c r="L34" s="599"/>
      <c r="M34" s="606"/>
      <c r="N34" s="599"/>
      <c r="O34" s="599"/>
      <c r="P34" s="599"/>
      <c r="Q34" s="171"/>
      <c r="R34" s="172"/>
      <c r="S34" s="173"/>
      <c r="T34" s="173"/>
      <c r="U34" s="173"/>
      <c r="V34" s="172"/>
      <c r="W34" s="173"/>
      <c r="X34" s="588"/>
    </row>
    <row r="35" spans="1:24" ht="15" hidden="1" customHeight="1" x14ac:dyDescent="0.15">
      <c r="A35" s="174"/>
      <c r="B35" s="175"/>
      <c r="C35" s="175"/>
      <c r="D35" s="176"/>
      <c r="E35" s="606" t="s">
        <v>82</v>
      </c>
      <c r="F35" s="179" t="s">
        <v>79</v>
      </c>
      <c r="G35" s="180">
        <v>100080</v>
      </c>
      <c r="H35" s="180">
        <v>94770</v>
      </c>
      <c r="I35" s="180">
        <v>890</v>
      </c>
      <c r="J35" s="180">
        <v>840</v>
      </c>
      <c r="K35" s="215"/>
      <c r="L35" s="599"/>
      <c r="M35" s="599">
        <v>9240</v>
      </c>
      <c r="N35" s="599"/>
      <c r="O35" s="599"/>
      <c r="P35" s="599"/>
      <c r="Q35" s="171"/>
      <c r="R35" s="172"/>
      <c r="S35" s="173"/>
      <c r="T35" s="173"/>
      <c r="U35" s="173"/>
      <c r="V35" s="172"/>
      <c r="W35" s="173"/>
      <c r="X35" s="588"/>
    </row>
    <row r="36" spans="1:24" ht="15" hidden="1" customHeight="1" x14ac:dyDescent="0.15">
      <c r="A36" s="181"/>
      <c r="B36" s="182"/>
      <c r="C36" s="182"/>
      <c r="D36" s="183"/>
      <c r="E36" s="609"/>
      <c r="F36" s="177" t="s">
        <v>80</v>
      </c>
      <c r="G36" s="178">
        <v>170450</v>
      </c>
      <c r="H36" s="178">
        <v>165140</v>
      </c>
      <c r="I36" s="178">
        <v>1590</v>
      </c>
      <c r="J36" s="178">
        <v>1540</v>
      </c>
      <c r="K36" s="216"/>
      <c r="L36" s="600"/>
      <c r="M36" s="600"/>
      <c r="N36" s="600"/>
      <c r="O36" s="600"/>
      <c r="P36" s="600"/>
      <c r="Q36" s="171"/>
      <c r="R36" s="172"/>
      <c r="S36" s="173"/>
      <c r="T36" s="173"/>
      <c r="U36" s="173"/>
      <c r="V36" s="172"/>
      <c r="W36" s="185"/>
      <c r="X36" s="588"/>
    </row>
    <row r="37" spans="1:24" ht="15" hidden="1" customHeight="1" x14ac:dyDescent="0.15">
      <c r="A37" s="166">
        <v>91</v>
      </c>
      <c r="B37" s="167" t="s">
        <v>95</v>
      </c>
      <c r="C37" s="167">
        <v>100</v>
      </c>
      <c r="D37" s="168" t="s">
        <v>94</v>
      </c>
      <c r="E37" s="607" t="s">
        <v>81</v>
      </c>
      <c r="F37" s="169" t="s">
        <v>77</v>
      </c>
      <c r="G37" s="170">
        <v>35590</v>
      </c>
      <c r="H37" s="170">
        <v>30810</v>
      </c>
      <c r="I37" s="170">
        <v>280</v>
      </c>
      <c r="J37" s="170">
        <v>240</v>
      </c>
      <c r="K37" s="217"/>
      <c r="L37" s="598">
        <v>70</v>
      </c>
      <c r="M37" s="598" t="s">
        <v>156</v>
      </c>
      <c r="N37" s="598" t="s">
        <v>156</v>
      </c>
      <c r="O37" s="598">
        <v>2100</v>
      </c>
      <c r="P37" s="598">
        <v>6000</v>
      </c>
      <c r="Q37" s="171"/>
      <c r="R37" s="172"/>
      <c r="S37" s="173"/>
      <c r="T37" s="173"/>
      <c r="U37" s="173"/>
      <c r="V37" s="172"/>
      <c r="W37" s="601">
        <v>0.08</v>
      </c>
      <c r="X37" s="588">
        <v>0.96</v>
      </c>
    </row>
    <row r="38" spans="1:24" ht="15" hidden="1" customHeight="1" x14ac:dyDescent="0.15">
      <c r="A38" s="174"/>
      <c r="B38" s="175"/>
      <c r="C38" s="175"/>
      <c r="D38" s="176"/>
      <c r="E38" s="609"/>
      <c r="F38" s="177" t="s">
        <v>78</v>
      </c>
      <c r="G38" s="178">
        <v>42620</v>
      </c>
      <c r="H38" s="178">
        <v>37840</v>
      </c>
      <c r="I38" s="178">
        <v>350</v>
      </c>
      <c r="J38" s="178">
        <v>310</v>
      </c>
      <c r="K38" s="215"/>
      <c r="L38" s="599"/>
      <c r="M38" s="599"/>
      <c r="N38" s="599"/>
      <c r="O38" s="599"/>
      <c r="P38" s="599"/>
      <c r="Q38" s="171"/>
      <c r="R38" s="172"/>
      <c r="S38" s="173"/>
      <c r="T38" s="173"/>
      <c r="U38" s="173"/>
      <c r="V38" s="172"/>
      <c r="W38" s="601"/>
      <c r="X38" s="588"/>
    </row>
    <row r="39" spans="1:24" ht="15" hidden="1" customHeight="1" x14ac:dyDescent="0.15">
      <c r="A39" s="174"/>
      <c r="B39" s="175"/>
      <c r="C39" s="175"/>
      <c r="D39" s="176"/>
      <c r="E39" s="606" t="s">
        <v>82</v>
      </c>
      <c r="F39" s="179" t="s">
        <v>79</v>
      </c>
      <c r="G39" s="180">
        <v>95050</v>
      </c>
      <c r="H39" s="180">
        <v>90270</v>
      </c>
      <c r="I39" s="180">
        <v>840</v>
      </c>
      <c r="J39" s="180">
        <v>800</v>
      </c>
      <c r="K39" s="215"/>
      <c r="L39" s="599"/>
      <c r="M39" s="599" t="s">
        <v>156</v>
      </c>
      <c r="N39" s="599"/>
      <c r="O39" s="599"/>
      <c r="P39" s="599"/>
      <c r="Q39" s="171"/>
      <c r="R39" s="172"/>
      <c r="S39" s="173"/>
      <c r="T39" s="173"/>
      <c r="U39" s="173"/>
      <c r="V39" s="172"/>
      <c r="W39" s="601"/>
      <c r="X39" s="588"/>
    </row>
    <row r="40" spans="1:24" ht="15" hidden="1" customHeight="1" x14ac:dyDescent="0.15">
      <c r="A40" s="181"/>
      <c r="B40" s="182"/>
      <c r="C40" s="182"/>
      <c r="D40" s="183"/>
      <c r="E40" s="609"/>
      <c r="F40" s="177" t="s">
        <v>80</v>
      </c>
      <c r="G40" s="178">
        <v>165420</v>
      </c>
      <c r="H40" s="178">
        <v>160640</v>
      </c>
      <c r="I40" s="178">
        <v>1540</v>
      </c>
      <c r="J40" s="178">
        <v>1500</v>
      </c>
      <c r="K40" s="216"/>
      <c r="L40" s="600"/>
      <c r="M40" s="600"/>
      <c r="N40" s="600"/>
      <c r="O40" s="600"/>
      <c r="P40" s="600"/>
      <c r="Q40" s="171"/>
      <c r="R40" s="172"/>
      <c r="S40" s="173"/>
      <c r="T40" s="173"/>
      <c r="U40" s="173"/>
      <c r="V40" s="172"/>
      <c r="W40" s="601"/>
      <c r="X40" s="588"/>
    </row>
    <row r="41" spans="1:24" ht="15" hidden="1" customHeight="1" x14ac:dyDescent="0.15">
      <c r="A41" s="166">
        <v>101</v>
      </c>
      <c r="B41" s="167" t="s">
        <v>95</v>
      </c>
      <c r="C41" s="167">
        <v>110</v>
      </c>
      <c r="D41" s="168" t="s">
        <v>94</v>
      </c>
      <c r="E41" s="607" t="s">
        <v>81</v>
      </c>
      <c r="F41" s="169" t="s">
        <v>77</v>
      </c>
      <c r="G41" s="170">
        <v>34270</v>
      </c>
      <c r="H41" s="170">
        <v>29930</v>
      </c>
      <c r="I41" s="170">
        <v>270</v>
      </c>
      <c r="J41" s="170">
        <v>230</v>
      </c>
      <c r="K41" s="217"/>
      <c r="L41" s="598">
        <v>70</v>
      </c>
      <c r="M41" s="598" t="s">
        <v>156</v>
      </c>
      <c r="N41" s="598" t="s">
        <v>156</v>
      </c>
      <c r="O41" s="598">
        <v>2300</v>
      </c>
      <c r="P41" s="598">
        <v>6500</v>
      </c>
      <c r="Q41" s="171"/>
      <c r="R41" s="172"/>
      <c r="S41" s="173"/>
      <c r="T41" s="173"/>
      <c r="U41" s="173"/>
      <c r="V41" s="172"/>
      <c r="W41" s="601"/>
      <c r="X41" s="588">
        <v>0.95</v>
      </c>
    </row>
    <row r="42" spans="1:24" ht="15" hidden="1" customHeight="1" x14ac:dyDescent="0.15">
      <c r="A42" s="174"/>
      <c r="B42" s="175"/>
      <c r="C42" s="175"/>
      <c r="D42" s="176"/>
      <c r="E42" s="609"/>
      <c r="F42" s="177" t="s">
        <v>78</v>
      </c>
      <c r="G42" s="178">
        <v>41300</v>
      </c>
      <c r="H42" s="178">
        <v>36960</v>
      </c>
      <c r="I42" s="178">
        <v>340</v>
      </c>
      <c r="J42" s="178">
        <v>300</v>
      </c>
      <c r="K42" s="215"/>
      <c r="L42" s="599"/>
      <c r="M42" s="599"/>
      <c r="N42" s="599"/>
      <c r="O42" s="599"/>
      <c r="P42" s="599"/>
      <c r="Q42" s="171"/>
      <c r="R42" s="172"/>
      <c r="S42" s="173"/>
      <c r="T42" s="173"/>
      <c r="U42" s="173"/>
      <c r="V42" s="172"/>
      <c r="W42" s="601"/>
      <c r="X42" s="588"/>
    </row>
    <row r="43" spans="1:24" ht="15" hidden="1" customHeight="1" x14ac:dyDescent="0.15">
      <c r="A43" s="174"/>
      <c r="B43" s="175"/>
      <c r="C43" s="175"/>
      <c r="D43" s="176"/>
      <c r="E43" s="606" t="s">
        <v>82</v>
      </c>
      <c r="F43" s="179" t="s">
        <v>79</v>
      </c>
      <c r="G43" s="180">
        <v>93730</v>
      </c>
      <c r="H43" s="180">
        <v>89390</v>
      </c>
      <c r="I43" s="180">
        <v>830</v>
      </c>
      <c r="J43" s="180">
        <v>790</v>
      </c>
      <c r="K43" s="215"/>
      <c r="L43" s="599"/>
      <c r="M43" s="599" t="s">
        <v>156</v>
      </c>
      <c r="N43" s="599"/>
      <c r="O43" s="599"/>
      <c r="P43" s="599"/>
      <c r="Q43" s="171"/>
      <c r="R43" s="172"/>
      <c r="S43" s="173"/>
      <c r="T43" s="173"/>
      <c r="U43" s="173"/>
      <c r="V43" s="172"/>
      <c r="W43" s="601"/>
      <c r="X43" s="588"/>
    </row>
    <row r="44" spans="1:24" ht="15" hidden="1" customHeight="1" x14ac:dyDescent="0.15">
      <c r="A44" s="181"/>
      <c r="B44" s="182"/>
      <c r="C44" s="182"/>
      <c r="D44" s="183"/>
      <c r="E44" s="609"/>
      <c r="F44" s="177" t="s">
        <v>80</v>
      </c>
      <c r="G44" s="178">
        <v>164100</v>
      </c>
      <c r="H44" s="178">
        <v>159760</v>
      </c>
      <c r="I44" s="178">
        <v>1530</v>
      </c>
      <c r="J44" s="178">
        <v>1490</v>
      </c>
      <c r="K44" s="216"/>
      <c r="L44" s="600"/>
      <c r="M44" s="600"/>
      <c r="N44" s="600"/>
      <c r="O44" s="600"/>
      <c r="P44" s="600"/>
      <c r="Q44" s="171"/>
      <c r="R44" s="172"/>
      <c r="S44" s="173"/>
      <c r="T44" s="173"/>
      <c r="U44" s="173"/>
      <c r="V44" s="172"/>
      <c r="W44" s="601"/>
      <c r="X44" s="588"/>
    </row>
    <row r="45" spans="1:24" ht="15" hidden="1" customHeight="1" x14ac:dyDescent="0.15">
      <c r="A45" s="166">
        <v>111</v>
      </c>
      <c r="B45" s="167" t="s">
        <v>95</v>
      </c>
      <c r="C45" s="167">
        <v>120</v>
      </c>
      <c r="D45" s="168" t="s">
        <v>94</v>
      </c>
      <c r="E45" s="607" t="s">
        <v>81</v>
      </c>
      <c r="F45" s="169" t="s">
        <v>77</v>
      </c>
      <c r="G45" s="170">
        <v>33140</v>
      </c>
      <c r="H45" s="170">
        <v>29160</v>
      </c>
      <c r="I45" s="170">
        <v>260</v>
      </c>
      <c r="J45" s="170">
        <v>220</v>
      </c>
      <c r="K45" s="217"/>
      <c r="L45" s="598">
        <v>70</v>
      </c>
      <c r="M45" s="598" t="s">
        <v>156</v>
      </c>
      <c r="N45" s="598" t="s">
        <v>156</v>
      </c>
      <c r="O45" s="598">
        <v>2100</v>
      </c>
      <c r="P45" s="598">
        <v>6000</v>
      </c>
      <c r="Q45" s="171"/>
      <c r="R45" s="172"/>
      <c r="S45" s="173"/>
      <c r="T45" s="173"/>
      <c r="U45" s="173"/>
      <c r="V45" s="172"/>
      <c r="W45" s="601"/>
      <c r="X45" s="588">
        <v>0.96</v>
      </c>
    </row>
    <row r="46" spans="1:24" ht="15" hidden="1" customHeight="1" x14ac:dyDescent="0.15">
      <c r="A46" s="174"/>
      <c r="B46" s="175"/>
      <c r="C46" s="175"/>
      <c r="D46" s="176"/>
      <c r="E46" s="609"/>
      <c r="F46" s="177" t="s">
        <v>78</v>
      </c>
      <c r="G46" s="178">
        <v>40170</v>
      </c>
      <c r="H46" s="178">
        <v>36190</v>
      </c>
      <c r="I46" s="178">
        <v>330</v>
      </c>
      <c r="J46" s="178">
        <v>290</v>
      </c>
      <c r="K46" s="215"/>
      <c r="L46" s="599"/>
      <c r="M46" s="599"/>
      <c r="N46" s="599"/>
      <c r="O46" s="599"/>
      <c r="P46" s="599"/>
      <c r="Q46" s="171"/>
      <c r="R46" s="172"/>
      <c r="S46" s="173"/>
      <c r="T46" s="173"/>
      <c r="U46" s="173"/>
      <c r="V46" s="172"/>
      <c r="W46" s="601"/>
      <c r="X46" s="588"/>
    </row>
    <row r="47" spans="1:24" ht="15" hidden="1" customHeight="1" x14ac:dyDescent="0.15">
      <c r="A47" s="174"/>
      <c r="B47" s="175"/>
      <c r="C47" s="175"/>
      <c r="D47" s="176"/>
      <c r="E47" s="606" t="s">
        <v>82</v>
      </c>
      <c r="F47" s="179" t="s">
        <v>79</v>
      </c>
      <c r="G47" s="180">
        <v>92600</v>
      </c>
      <c r="H47" s="180">
        <v>88620</v>
      </c>
      <c r="I47" s="180">
        <v>820</v>
      </c>
      <c r="J47" s="180">
        <v>780</v>
      </c>
      <c r="K47" s="215"/>
      <c r="L47" s="599"/>
      <c r="M47" s="599" t="s">
        <v>156</v>
      </c>
      <c r="N47" s="599"/>
      <c r="O47" s="599"/>
      <c r="P47" s="599"/>
      <c r="Q47" s="171"/>
      <c r="R47" s="172"/>
      <c r="S47" s="173"/>
      <c r="T47" s="173"/>
      <c r="U47" s="173"/>
      <c r="V47" s="172"/>
      <c r="W47" s="601"/>
      <c r="X47" s="588"/>
    </row>
    <row r="48" spans="1:24" ht="15" hidden="1" customHeight="1" x14ac:dyDescent="0.15">
      <c r="A48" s="181"/>
      <c r="B48" s="182"/>
      <c r="C48" s="182"/>
      <c r="D48" s="183"/>
      <c r="E48" s="609"/>
      <c r="F48" s="177" t="s">
        <v>80</v>
      </c>
      <c r="G48" s="178">
        <v>162970</v>
      </c>
      <c r="H48" s="178">
        <v>158990</v>
      </c>
      <c r="I48" s="178">
        <v>1520</v>
      </c>
      <c r="J48" s="178">
        <v>1480</v>
      </c>
      <c r="K48" s="216"/>
      <c r="L48" s="600"/>
      <c r="M48" s="600"/>
      <c r="N48" s="600"/>
      <c r="O48" s="600"/>
      <c r="P48" s="600"/>
      <c r="Q48" s="171"/>
      <c r="R48" s="172"/>
      <c r="S48" s="173"/>
      <c r="T48" s="173"/>
      <c r="U48" s="173"/>
      <c r="V48" s="172"/>
      <c r="W48" s="601"/>
      <c r="X48" s="588"/>
    </row>
    <row r="49" spans="1:24" ht="15" hidden="1" customHeight="1" x14ac:dyDescent="0.15">
      <c r="A49" s="166">
        <v>121</v>
      </c>
      <c r="B49" s="167" t="s">
        <v>95</v>
      </c>
      <c r="C49" s="167">
        <v>130</v>
      </c>
      <c r="D49" s="168" t="s">
        <v>94</v>
      </c>
      <c r="E49" s="607" t="s">
        <v>81</v>
      </c>
      <c r="F49" s="169" t="s">
        <v>77</v>
      </c>
      <c r="G49" s="170">
        <v>32190</v>
      </c>
      <c r="H49" s="170">
        <v>28520</v>
      </c>
      <c r="I49" s="170">
        <v>250</v>
      </c>
      <c r="J49" s="170">
        <v>210</v>
      </c>
      <c r="K49" s="217"/>
      <c r="L49" s="598">
        <v>70</v>
      </c>
      <c r="M49" s="598" t="s">
        <v>156</v>
      </c>
      <c r="N49" s="598" t="s">
        <v>156</v>
      </c>
      <c r="O49" s="598">
        <v>1900</v>
      </c>
      <c r="P49" s="598">
        <v>5400</v>
      </c>
      <c r="Q49" s="171"/>
      <c r="R49" s="172"/>
      <c r="S49" s="173"/>
      <c r="T49" s="173"/>
      <c r="U49" s="173"/>
      <c r="V49" s="172"/>
      <c r="W49" s="601"/>
      <c r="X49" s="588">
        <v>0.97</v>
      </c>
    </row>
    <row r="50" spans="1:24" ht="15" hidden="1" customHeight="1" x14ac:dyDescent="0.15">
      <c r="A50" s="174"/>
      <c r="B50" s="175"/>
      <c r="C50" s="175"/>
      <c r="D50" s="176"/>
      <c r="E50" s="609"/>
      <c r="F50" s="177" t="s">
        <v>78</v>
      </c>
      <c r="G50" s="178">
        <v>39220</v>
      </c>
      <c r="H50" s="178">
        <v>35550</v>
      </c>
      <c r="I50" s="178">
        <v>320</v>
      </c>
      <c r="J50" s="178">
        <v>280</v>
      </c>
      <c r="K50" s="215"/>
      <c r="L50" s="599"/>
      <c r="M50" s="599"/>
      <c r="N50" s="599"/>
      <c r="O50" s="599"/>
      <c r="P50" s="599"/>
      <c r="Q50" s="171"/>
      <c r="R50" s="172"/>
      <c r="S50" s="173"/>
      <c r="T50" s="173"/>
      <c r="U50" s="173"/>
      <c r="V50" s="172"/>
      <c r="W50" s="601"/>
      <c r="X50" s="588"/>
    </row>
    <row r="51" spans="1:24" ht="15" hidden="1" customHeight="1" x14ac:dyDescent="0.15">
      <c r="A51" s="174"/>
      <c r="B51" s="175"/>
      <c r="C51" s="175"/>
      <c r="D51" s="176"/>
      <c r="E51" s="606" t="s">
        <v>82</v>
      </c>
      <c r="F51" s="179" t="s">
        <v>79</v>
      </c>
      <c r="G51" s="180">
        <v>91650</v>
      </c>
      <c r="H51" s="180">
        <v>87980</v>
      </c>
      <c r="I51" s="180">
        <v>810</v>
      </c>
      <c r="J51" s="180">
        <v>770</v>
      </c>
      <c r="K51" s="215"/>
      <c r="L51" s="599"/>
      <c r="M51" s="599" t="s">
        <v>156</v>
      </c>
      <c r="N51" s="599"/>
      <c r="O51" s="599"/>
      <c r="P51" s="599"/>
      <c r="Q51" s="171"/>
      <c r="R51" s="172"/>
      <c r="S51" s="173"/>
      <c r="T51" s="173"/>
      <c r="U51" s="173"/>
      <c r="V51" s="172"/>
      <c r="W51" s="601"/>
      <c r="X51" s="588"/>
    </row>
    <row r="52" spans="1:24" ht="15" hidden="1" customHeight="1" x14ac:dyDescent="0.15">
      <c r="A52" s="181"/>
      <c r="B52" s="182"/>
      <c r="C52" s="182"/>
      <c r="D52" s="183"/>
      <c r="E52" s="609"/>
      <c r="F52" s="177" t="s">
        <v>80</v>
      </c>
      <c r="G52" s="178">
        <v>162020</v>
      </c>
      <c r="H52" s="178">
        <v>158350</v>
      </c>
      <c r="I52" s="178">
        <v>1510</v>
      </c>
      <c r="J52" s="178">
        <v>1470</v>
      </c>
      <c r="K52" s="216"/>
      <c r="L52" s="600"/>
      <c r="M52" s="600"/>
      <c r="N52" s="600"/>
      <c r="O52" s="600"/>
      <c r="P52" s="600"/>
      <c r="Q52" s="171"/>
      <c r="R52" s="172"/>
      <c r="S52" s="173"/>
      <c r="T52" s="173"/>
      <c r="U52" s="173"/>
      <c r="V52" s="172"/>
      <c r="W52" s="601"/>
      <c r="X52" s="588"/>
    </row>
    <row r="53" spans="1:24" ht="15" hidden="1" customHeight="1" x14ac:dyDescent="0.15">
      <c r="A53" s="166">
        <v>131</v>
      </c>
      <c r="B53" s="167" t="s">
        <v>95</v>
      </c>
      <c r="C53" s="167">
        <v>140</v>
      </c>
      <c r="D53" s="168" t="s">
        <v>94</v>
      </c>
      <c r="E53" s="607" t="s">
        <v>81</v>
      </c>
      <c r="F53" s="169" t="s">
        <v>77</v>
      </c>
      <c r="G53" s="170">
        <v>31400</v>
      </c>
      <c r="H53" s="170">
        <v>27990</v>
      </c>
      <c r="I53" s="170">
        <v>240</v>
      </c>
      <c r="J53" s="170">
        <v>210</v>
      </c>
      <c r="K53" s="217"/>
      <c r="L53" s="598">
        <v>70</v>
      </c>
      <c r="M53" s="598" t="s">
        <v>156</v>
      </c>
      <c r="N53" s="598" t="s">
        <v>156</v>
      </c>
      <c r="O53" s="598">
        <v>2100</v>
      </c>
      <c r="P53" s="598">
        <v>6000</v>
      </c>
      <c r="Q53" s="171"/>
      <c r="R53" s="172"/>
      <c r="S53" s="173"/>
      <c r="T53" s="173"/>
      <c r="U53" s="173"/>
      <c r="V53" s="172"/>
      <c r="W53" s="601"/>
      <c r="X53" s="588">
        <v>0.98</v>
      </c>
    </row>
    <row r="54" spans="1:24" ht="15" hidden="1" customHeight="1" x14ac:dyDescent="0.15">
      <c r="A54" s="174"/>
      <c r="B54" s="175"/>
      <c r="C54" s="175"/>
      <c r="D54" s="176"/>
      <c r="E54" s="609"/>
      <c r="F54" s="177" t="s">
        <v>78</v>
      </c>
      <c r="G54" s="178">
        <v>38430</v>
      </c>
      <c r="H54" s="178">
        <v>35020</v>
      </c>
      <c r="I54" s="178">
        <v>310</v>
      </c>
      <c r="J54" s="178">
        <v>280</v>
      </c>
      <c r="K54" s="215"/>
      <c r="L54" s="599"/>
      <c r="M54" s="599"/>
      <c r="N54" s="599"/>
      <c r="O54" s="599"/>
      <c r="P54" s="599"/>
      <c r="Q54" s="171"/>
      <c r="R54" s="172"/>
      <c r="S54" s="173"/>
      <c r="T54" s="173"/>
      <c r="U54" s="173"/>
      <c r="V54" s="172"/>
      <c r="W54" s="601"/>
      <c r="X54" s="588"/>
    </row>
    <row r="55" spans="1:24" ht="15" hidden="1" customHeight="1" x14ac:dyDescent="0.15">
      <c r="A55" s="174"/>
      <c r="B55" s="175"/>
      <c r="C55" s="175"/>
      <c r="D55" s="176"/>
      <c r="E55" s="606" t="s">
        <v>82</v>
      </c>
      <c r="F55" s="179" t="s">
        <v>79</v>
      </c>
      <c r="G55" s="180">
        <v>90860</v>
      </c>
      <c r="H55" s="180">
        <v>87450</v>
      </c>
      <c r="I55" s="180">
        <v>800</v>
      </c>
      <c r="J55" s="180">
        <v>770</v>
      </c>
      <c r="K55" s="215"/>
      <c r="L55" s="599"/>
      <c r="M55" s="599" t="s">
        <v>156</v>
      </c>
      <c r="N55" s="599"/>
      <c r="O55" s="599"/>
      <c r="P55" s="599"/>
      <c r="Q55" s="171"/>
      <c r="R55" s="172"/>
      <c r="S55" s="173"/>
      <c r="T55" s="173"/>
      <c r="U55" s="173"/>
      <c r="V55" s="172"/>
      <c r="W55" s="601"/>
      <c r="X55" s="588"/>
    </row>
    <row r="56" spans="1:24" ht="15" hidden="1" customHeight="1" x14ac:dyDescent="0.15">
      <c r="A56" s="181"/>
      <c r="B56" s="182"/>
      <c r="C56" s="182"/>
      <c r="D56" s="183"/>
      <c r="E56" s="609"/>
      <c r="F56" s="177" t="s">
        <v>80</v>
      </c>
      <c r="G56" s="178">
        <v>161230</v>
      </c>
      <c r="H56" s="178">
        <v>157820</v>
      </c>
      <c r="I56" s="178">
        <v>1500</v>
      </c>
      <c r="J56" s="178">
        <v>1470</v>
      </c>
      <c r="K56" s="216"/>
      <c r="L56" s="600"/>
      <c r="M56" s="600"/>
      <c r="N56" s="600"/>
      <c r="O56" s="600"/>
      <c r="P56" s="600"/>
      <c r="Q56" s="171"/>
      <c r="R56" s="172"/>
      <c r="S56" s="173"/>
      <c r="T56" s="173"/>
      <c r="U56" s="173"/>
      <c r="V56" s="172"/>
      <c r="W56" s="601"/>
      <c r="X56" s="588"/>
    </row>
    <row r="57" spans="1:24" ht="15" hidden="1" customHeight="1" x14ac:dyDescent="0.15">
      <c r="A57" s="166">
        <v>141</v>
      </c>
      <c r="B57" s="167" t="s">
        <v>95</v>
      </c>
      <c r="C57" s="167">
        <v>150</v>
      </c>
      <c r="D57" s="168" t="s">
        <v>94</v>
      </c>
      <c r="E57" s="607" t="s">
        <v>81</v>
      </c>
      <c r="F57" s="169" t="s">
        <v>77</v>
      </c>
      <c r="G57" s="170">
        <v>30700</v>
      </c>
      <c r="H57" s="170">
        <v>27510</v>
      </c>
      <c r="I57" s="170">
        <v>240</v>
      </c>
      <c r="J57" s="170">
        <v>200</v>
      </c>
      <c r="K57" s="217"/>
      <c r="L57" s="598">
        <v>70</v>
      </c>
      <c r="M57" s="598" t="s">
        <v>156</v>
      </c>
      <c r="N57" s="598" t="s">
        <v>156</v>
      </c>
      <c r="O57" s="598">
        <v>1900</v>
      </c>
      <c r="P57" s="598">
        <v>5700</v>
      </c>
      <c r="Q57" s="171"/>
      <c r="R57" s="172"/>
      <c r="S57" s="173"/>
      <c r="T57" s="173"/>
      <c r="U57" s="173"/>
      <c r="V57" s="172"/>
      <c r="W57" s="601"/>
      <c r="X57" s="588">
        <v>0.98</v>
      </c>
    </row>
    <row r="58" spans="1:24" ht="15" hidden="1" customHeight="1" x14ac:dyDescent="0.15">
      <c r="A58" s="174"/>
      <c r="B58" s="175"/>
      <c r="C58" s="175"/>
      <c r="D58" s="176"/>
      <c r="E58" s="609"/>
      <c r="F58" s="177" t="s">
        <v>78</v>
      </c>
      <c r="G58" s="178">
        <v>37730</v>
      </c>
      <c r="H58" s="178">
        <v>34540</v>
      </c>
      <c r="I58" s="178">
        <v>310</v>
      </c>
      <c r="J58" s="178">
        <v>270</v>
      </c>
      <c r="K58" s="215"/>
      <c r="L58" s="599"/>
      <c r="M58" s="599"/>
      <c r="N58" s="599"/>
      <c r="O58" s="599"/>
      <c r="P58" s="599"/>
      <c r="Q58" s="171"/>
      <c r="R58" s="172"/>
      <c r="S58" s="173"/>
      <c r="T58" s="173"/>
      <c r="U58" s="173"/>
      <c r="V58" s="172"/>
      <c r="W58" s="601"/>
      <c r="X58" s="588"/>
    </row>
    <row r="59" spans="1:24" ht="15" hidden="1" customHeight="1" x14ac:dyDescent="0.15">
      <c r="A59" s="174"/>
      <c r="B59" s="175"/>
      <c r="C59" s="175"/>
      <c r="D59" s="176"/>
      <c r="E59" s="606" t="s">
        <v>82</v>
      </c>
      <c r="F59" s="179" t="s">
        <v>79</v>
      </c>
      <c r="G59" s="180">
        <v>90160</v>
      </c>
      <c r="H59" s="180">
        <v>86970</v>
      </c>
      <c r="I59" s="180">
        <v>800</v>
      </c>
      <c r="J59" s="180">
        <v>760</v>
      </c>
      <c r="K59" s="215"/>
      <c r="L59" s="599"/>
      <c r="M59" s="599" t="s">
        <v>156</v>
      </c>
      <c r="N59" s="599"/>
      <c r="O59" s="599"/>
      <c r="P59" s="599"/>
      <c r="Q59" s="171"/>
      <c r="R59" s="172"/>
      <c r="S59" s="173"/>
      <c r="T59" s="173"/>
      <c r="U59" s="173"/>
      <c r="V59" s="172"/>
      <c r="W59" s="601"/>
      <c r="X59" s="588"/>
    </row>
    <row r="60" spans="1:24" ht="15" hidden="1" customHeight="1" x14ac:dyDescent="0.15">
      <c r="A60" s="181"/>
      <c r="B60" s="182"/>
      <c r="C60" s="182"/>
      <c r="D60" s="183"/>
      <c r="E60" s="609"/>
      <c r="F60" s="177" t="s">
        <v>80</v>
      </c>
      <c r="G60" s="178">
        <v>160530</v>
      </c>
      <c r="H60" s="178">
        <v>157340</v>
      </c>
      <c r="I60" s="178">
        <v>1500</v>
      </c>
      <c r="J60" s="178">
        <v>1460</v>
      </c>
      <c r="K60" s="216"/>
      <c r="L60" s="600"/>
      <c r="M60" s="600"/>
      <c r="N60" s="600"/>
      <c r="O60" s="600"/>
      <c r="P60" s="600"/>
      <c r="Q60" s="171"/>
      <c r="R60" s="172"/>
      <c r="S60" s="173"/>
      <c r="T60" s="173"/>
      <c r="U60" s="173"/>
      <c r="V60" s="172"/>
      <c r="W60" s="601"/>
      <c r="X60" s="588"/>
    </row>
    <row r="61" spans="1:24" ht="15" hidden="1" customHeight="1" x14ac:dyDescent="0.15">
      <c r="A61" s="166">
        <v>151</v>
      </c>
      <c r="B61" s="167" t="s">
        <v>95</v>
      </c>
      <c r="C61" s="167">
        <v>160</v>
      </c>
      <c r="D61" s="168" t="s">
        <v>94</v>
      </c>
      <c r="E61" s="607" t="s">
        <v>81</v>
      </c>
      <c r="F61" s="169" t="s">
        <v>77</v>
      </c>
      <c r="G61" s="170">
        <v>30940</v>
      </c>
      <c r="H61" s="170">
        <v>27960</v>
      </c>
      <c r="I61" s="170">
        <v>240</v>
      </c>
      <c r="J61" s="170">
        <v>210</v>
      </c>
      <c r="K61" s="217"/>
      <c r="L61" s="598">
        <v>70</v>
      </c>
      <c r="M61" s="598" t="s">
        <v>156</v>
      </c>
      <c r="N61" s="598" t="s">
        <v>156</v>
      </c>
      <c r="O61" s="598">
        <v>1800</v>
      </c>
      <c r="P61" s="598">
        <v>5200</v>
      </c>
      <c r="Q61" s="171"/>
      <c r="R61" s="172"/>
      <c r="S61" s="173"/>
      <c r="T61" s="173"/>
      <c r="U61" s="173"/>
      <c r="V61" s="172"/>
      <c r="W61" s="601"/>
      <c r="X61" s="588">
        <v>0.98</v>
      </c>
    </row>
    <row r="62" spans="1:24" ht="15" hidden="1" customHeight="1" x14ac:dyDescent="0.15">
      <c r="A62" s="174"/>
      <c r="B62" s="175"/>
      <c r="C62" s="175"/>
      <c r="D62" s="176"/>
      <c r="E62" s="609"/>
      <c r="F62" s="177" t="s">
        <v>78</v>
      </c>
      <c r="G62" s="178">
        <v>37970</v>
      </c>
      <c r="H62" s="178">
        <v>34990</v>
      </c>
      <c r="I62" s="178">
        <v>310</v>
      </c>
      <c r="J62" s="178">
        <v>280</v>
      </c>
      <c r="K62" s="215"/>
      <c r="L62" s="599"/>
      <c r="M62" s="599"/>
      <c r="N62" s="599"/>
      <c r="O62" s="599"/>
      <c r="P62" s="599"/>
      <c r="Q62" s="171"/>
      <c r="R62" s="172"/>
      <c r="S62" s="173"/>
      <c r="T62" s="173"/>
      <c r="U62" s="173"/>
      <c r="V62" s="172"/>
      <c r="W62" s="601"/>
      <c r="X62" s="588"/>
    </row>
    <row r="63" spans="1:24" ht="15" hidden="1" customHeight="1" x14ac:dyDescent="0.15">
      <c r="A63" s="174"/>
      <c r="B63" s="175"/>
      <c r="C63" s="175"/>
      <c r="D63" s="176"/>
      <c r="E63" s="606" t="s">
        <v>82</v>
      </c>
      <c r="F63" s="179" t="s">
        <v>79</v>
      </c>
      <c r="G63" s="180">
        <v>90400</v>
      </c>
      <c r="H63" s="180">
        <v>87420</v>
      </c>
      <c r="I63" s="180">
        <v>800</v>
      </c>
      <c r="J63" s="180">
        <v>770</v>
      </c>
      <c r="K63" s="215"/>
      <c r="L63" s="599"/>
      <c r="M63" s="599" t="s">
        <v>156</v>
      </c>
      <c r="N63" s="599"/>
      <c r="O63" s="599"/>
      <c r="P63" s="599"/>
      <c r="Q63" s="171"/>
      <c r="R63" s="172"/>
      <c r="S63" s="173"/>
      <c r="T63" s="173"/>
      <c r="U63" s="173"/>
      <c r="V63" s="172"/>
      <c r="W63" s="601"/>
      <c r="X63" s="588"/>
    </row>
    <row r="64" spans="1:24" ht="15" hidden="1" customHeight="1" x14ac:dyDescent="0.15">
      <c r="A64" s="181"/>
      <c r="B64" s="182"/>
      <c r="C64" s="182"/>
      <c r="D64" s="183"/>
      <c r="E64" s="609"/>
      <c r="F64" s="177" t="s">
        <v>80</v>
      </c>
      <c r="G64" s="178">
        <v>160770</v>
      </c>
      <c r="H64" s="178">
        <v>157790</v>
      </c>
      <c r="I64" s="178">
        <v>1500</v>
      </c>
      <c r="J64" s="178">
        <v>1470</v>
      </c>
      <c r="K64" s="216"/>
      <c r="L64" s="600"/>
      <c r="M64" s="600"/>
      <c r="N64" s="600"/>
      <c r="O64" s="600"/>
      <c r="P64" s="600"/>
      <c r="Q64" s="171"/>
      <c r="R64" s="172"/>
      <c r="S64" s="173"/>
      <c r="T64" s="173"/>
      <c r="U64" s="173"/>
      <c r="V64" s="172"/>
      <c r="W64" s="601"/>
      <c r="X64" s="588"/>
    </row>
    <row r="65" spans="1:26" ht="15" hidden="1" customHeight="1" x14ac:dyDescent="0.15">
      <c r="A65" s="166">
        <v>161</v>
      </c>
      <c r="B65" s="167" t="s">
        <v>95</v>
      </c>
      <c r="C65" s="167">
        <v>170</v>
      </c>
      <c r="D65" s="168" t="s">
        <v>94</v>
      </c>
      <c r="E65" s="607" t="s">
        <v>81</v>
      </c>
      <c r="F65" s="169" t="s">
        <v>77</v>
      </c>
      <c r="G65" s="170">
        <v>30370</v>
      </c>
      <c r="H65" s="170">
        <v>27560</v>
      </c>
      <c r="I65" s="170">
        <v>230</v>
      </c>
      <c r="J65" s="170">
        <v>200</v>
      </c>
      <c r="K65" s="217"/>
      <c r="L65" s="598">
        <v>70</v>
      </c>
      <c r="M65" s="598" t="s">
        <v>156</v>
      </c>
      <c r="N65" s="598" t="s">
        <v>156</v>
      </c>
      <c r="O65" s="598">
        <v>1900</v>
      </c>
      <c r="P65" s="598">
        <v>5700</v>
      </c>
      <c r="Q65" s="171"/>
      <c r="R65" s="172"/>
      <c r="S65" s="173"/>
      <c r="T65" s="173"/>
      <c r="U65" s="173"/>
      <c r="V65" s="172"/>
      <c r="W65" s="601"/>
      <c r="X65" s="588">
        <v>0.99</v>
      </c>
    </row>
    <row r="66" spans="1:26" ht="15" hidden="1" customHeight="1" x14ac:dyDescent="0.15">
      <c r="A66" s="174"/>
      <c r="B66" s="175"/>
      <c r="C66" s="175"/>
      <c r="D66" s="176"/>
      <c r="E66" s="609"/>
      <c r="F66" s="177" t="s">
        <v>78</v>
      </c>
      <c r="G66" s="178">
        <v>37400</v>
      </c>
      <c r="H66" s="178">
        <v>34590</v>
      </c>
      <c r="I66" s="178">
        <v>300</v>
      </c>
      <c r="J66" s="178">
        <v>270</v>
      </c>
      <c r="K66" s="215"/>
      <c r="L66" s="599"/>
      <c r="M66" s="599"/>
      <c r="N66" s="599"/>
      <c r="O66" s="599"/>
      <c r="P66" s="599"/>
      <c r="Q66" s="171"/>
      <c r="R66" s="172"/>
      <c r="S66" s="173"/>
      <c r="T66" s="173"/>
      <c r="U66" s="173"/>
      <c r="V66" s="172"/>
      <c r="W66" s="601"/>
      <c r="X66" s="588"/>
    </row>
    <row r="67" spans="1:26" ht="15" hidden="1" customHeight="1" x14ac:dyDescent="0.15">
      <c r="A67" s="174"/>
      <c r="B67" s="175"/>
      <c r="C67" s="175"/>
      <c r="D67" s="176"/>
      <c r="E67" s="606" t="s">
        <v>82</v>
      </c>
      <c r="F67" s="179" t="s">
        <v>79</v>
      </c>
      <c r="G67" s="180">
        <v>89830</v>
      </c>
      <c r="H67" s="180">
        <v>87020</v>
      </c>
      <c r="I67" s="180">
        <v>790</v>
      </c>
      <c r="J67" s="180">
        <v>760</v>
      </c>
      <c r="K67" s="215"/>
      <c r="L67" s="599"/>
      <c r="M67" s="599" t="s">
        <v>156</v>
      </c>
      <c r="N67" s="599"/>
      <c r="O67" s="599"/>
      <c r="P67" s="599"/>
      <c r="Q67" s="171"/>
      <c r="R67" s="172"/>
      <c r="S67" s="173"/>
      <c r="T67" s="173"/>
      <c r="U67" s="173"/>
      <c r="V67" s="172"/>
      <c r="W67" s="601"/>
      <c r="X67" s="588"/>
    </row>
    <row r="68" spans="1:26" ht="15" hidden="1" customHeight="1" x14ac:dyDescent="0.15">
      <c r="A68" s="181"/>
      <c r="B68" s="182"/>
      <c r="C68" s="182"/>
      <c r="D68" s="183"/>
      <c r="E68" s="609"/>
      <c r="F68" s="177" t="s">
        <v>80</v>
      </c>
      <c r="G68" s="178">
        <v>160200</v>
      </c>
      <c r="H68" s="178">
        <v>157390</v>
      </c>
      <c r="I68" s="178">
        <v>1490</v>
      </c>
      <c r="J68" s="178">
        <v>1460</v>
      </c>
      <c r="K68" s="216"/>
      <c r="L68" s="600"/>
      <c r="M68" s="600"/>
      <c r="N68" s="600"/>
      <c r="O68" s="600"/>
      <c r="P68" s="600"/>
      <c r="Q68" s="171"/>
      <c r="R68" s="172"/>
      <c r="S68" s="173"/>
      <c r="T68" s="173"/>
      <c r="U68" s="173"/>
      <c r="V68" s="172"/>
      <c r="W68" s="601"/>
      <c r="X68" s="588"/>
    </row>
    <row r="69" spans="1:26" ht="15" hidden="1" customHeight="1" x14ac:dyDescent="0.15">
      <c r="A69" s="166">
        <v>171</v>
      </c>
      <c r="B69" s="167" t="s">
        <v>93</v>
      </c>
      <c r="C69" s="167"/>
      <c r="D69" s="168" t="s">
        <v>94</v>
      </c>
      <c r="E69" s="607" t="s">
        <v>81</v>
      </c>
      <c r="F69" s="169" t="s">
        <v>77</v>
      </c>
      <c r="G69" s="170">
        <v>29830</v>
      </c>
      <c r="H69" s="170">
        <v>27180</v>
      </c>
      <c r="I69" s="170">
        <v>230</v>
      </c>
      <c r="J69" s="170">
        <v>200</v>
      </c>
      <c r="K69" s="217"/>
      <c r="L69" s="598">
        <v>70</v>
      </c>
      <c r="M69" s="598" t="s">
        <v>156</v>
      </c>
      <c r="N69" s="598" t="s">
        <v>156</v>
      </c>
      <c r="O69" s="598">
        <v>1800</v>
      </c>
      <c r="P69" s="598">
        <v>5200</v>
      </c>
      <c r="Q69" s="171"/>
      <c r="R69" s="172"/>
      <c r="S69" s="173"/>
      <c r="T69" s="173"/>
      <c r="U69" s="173"/>
      <c r="V69" s="172"/>
      <c r="W69" s="601"/>
      <c r="X69" s="588">
        <v>0.99</v>
      </c>
    </row>
    <row r="70" spans="1:26" ht="15" hidden="1" customHeight="1" x14ac:dyDescent="0.15">
      <c r="A70" s="174"/>
      <c r="B70" s="175"/>
      <c r="C70" s="175"/>
      <c r="D70" s="176"/>
      <c r="E70" s="609"/>
      <c r="F70" s="177" t="s">
        <v>78</v>
      </c>
      <c r="G70" s="178">
        <v>36860</v>
      </c>
      <c r="H70" s="178">
        <v>34210</v>
      </c>
      <c r="I70" s="178">
        <v>300</v>
      </c>
      <c r="J70" s="178">
        <v>270</v>
      </c>
      <c r="K70" s="215"/>
      <c r="L70" s="599"/>
      <c r="M70" s="599"/>
      <c r="N70" s="599"/>
      <c r="O70" s="599"/>
      <c r="P70" s="599"/>
      <c r="Q70" s="171"/>
      <c r="R70" s="172"/>
      <c r="S70" s="173"/>
      <c r="T70" s="173"/>
      <c r="U70" s="173"/>
      <c r="V70" s="172"/>
      <c r="W70" s="601"/>
      <c r="X70" s="588"/>
    </row>
    <row r="71" spans="1:26" ht="15" hidden="1" customHeight="1" x14ac:dyDescent="0.15">
      <c r="A71" s="174"/>
      <c r="B71" s="175"/>
      <c r="C71" s="175"/>
      <c r="D71" s="176"/>
      <c r="E71" s="606" t="s">
        <v>82</v>
      </c>
      <c r="F71" s="179" t="s">
        <v>79</v>
      </c>
      <c r="G71" s="180">
        <v>89290</v>
      </c>
      <c r="H71" s="180">
        <v>86640</v>
      </c>
      <c r="I71" s="180">
        <v>790</v>
      </c>
      <c r="J71" s="180">
        <v>760</v>
      </c>
      <c r="K71" s="215"/>
      <c r="L71" s="599"/>
      <c r="M71" s="599" t="s">
        <v>156</v>
      </c>
      <c r="N71" s="599"/>
      <c r="O71" s="599"/>
      <c r="P71" s="599"/>
      <c r="Q71" s="171"/>
      <c r="R71" s="172"/>
      <c r="S71" s="173"/>
      <c r="T71" s="173"/>
      <c r="U71" s="173"/>
      <c r="V71" s="172"/>
      <c r="W71" s="601"/>
      <c r="X71" s="588"/>
    </row>
    <row r="72" spans="1:26" ht="15" hidden="1" customHeight="1" x14ac:dyDescent="0.15">
      <c r="A72" s="181"/>
      <c r="B72" s="182"/>
      <c r="C72" s="182"/>
      <c r="D72" s="183"/>
      <c r="E72" s="609"/>
      <c r="F72" s="177" t="s">
        <v>80</v>
      </c>
      <c r="G72" s="178">
        <v>159660</v>
      </c>
      <c r="H72" s="178">
        <v>157010</v>
      </c>
      <c r="I72" s="178">
        <v>1490</v>
      </c>
      <c r="J72" s="178">
        <v>1460</v>
      </c>
      <c r="K72" s="216"/>
      <c r="L72" s="600"/>
      <c r="M72" s="600"/>
      <c r="N72" s="600"/>
      <c r="O72" s="600"/>
      <c r="P72" s="600"/>
      <c r="Q72" s="184"/>
      <c r="R72" s="186"/>
      <c r="S72" s="185"/>
      <c r="T72" s="185"/>
      <c r="U72" s="185"/>
      <c r="V72" s="186"/>
      <c r="W72" s="602"/>
      <c r="X72" s="588"/>
    </row>
    <row r="73" spans="1:26" x14ac:dyDescent="0.15">
      <c r="K73" s="124"/>
      <c r="Z73" s="580"/>
    </row>
    <row r="74" spans="1:26" x14ac:dyDescent="0.15">
      <c r="K74" s="124"/>
      <c r="Z74" s="580"/>
    </row>
    <row r="75" spans="1:26" x14ac:dyDescent="0.15">
      <c r="K75" s="124"/>
      <c r="Z75" s="580"/>
    </row>
    <row r="76" spans="1:26" x14ac:dyDescent="0.15">
      <c r="K76" s="124"/>
      <c r="Z76" s="580"/>
    </row>
    <row r="77" spans="1:26" x14ac:dyDescent="0.15">
      <c r="Z77" s="222"/>
    </row>
    <row r="78" spans="1:26" x14ac:dyDescent="0.15">
      <c r="N78" s="247"/>
      <c r="Z78" s="222"/>
    </row>
    <row r="79" spans="1:26" x14ac:dyDescent="0.15">
      <c r="Z79" s="581"/>
    </row>
    <row r="80" spans="1:26" x14ac:dyDescent="0.15">
      <c r="Z80" s="581"/>
    </row>
  </sheetData>
  <sheetProtection algorithmName="SHA-512" hashValue="q3W0rdwKGbBoo0MOlM9jAmAUoSd1SYxIQ+87uXHVwLFBW36A8EaZrmtN/rLLzTGKp1w0Y1IIiJitnKodRB/52w==" saltValue="JwG20HxN0E8t8bdYBtonrQ==" spinCount="100000" sheet="1" selectLockedCells="1" selectUnlockedCells="1"/>
  <mergeCells count="184">
    <mergeCell ref="A1:G1"/>
    <mergeCell ref="A2:D4"/>
    <mergeCell ref="G2:H2"/>
    <mergeCell ref="F2:F4"/>
    <mergeCell ref="E2:E4"/>
    <mergeCell ref="E9:E10"/>
    <mergeCell ref="V3:W4"/>
    <mergeCell ref="R3:S4"/>
    <mergeCell ref="I2:P2"/>
    <mergeCell ref="Q5:Q8"/>
    <mergeCell ref="Q9:Q12"/>
    <mergeCell ref="M7:M8"/>
    <mergeCell ref="M9:M10"/>
    <mergeCell ref="M11:M12"/>
    <mergeCell ref="E5:E6"/>
    <mergeCell ref="E7:E8"/>
    <mergeCell ref="G3:H3"/>
    <mergeCell ref="I3:J3"/>
    <mergeCell ref="K3:L3"/>
    <mergeCell ref="M3:N3"/>
    <mergeCell ref="N5:N8"/>
    <mergeCell ref="N9:N12"/>
    <mergeCell ref="M5:M6"/>
    <mergeCell ref="T3:U4"/>
    <mergeCell ref="T5:T8"/>
    <mergeCell ref="U5:U8"/>
    <mergeCell ref="T9:T12"/>
    <mergeCell ref="U9:U12"/>
    <mergeCell ref="Q3:Q4"/>
    <mergeCell ref="E39:E40"/>
    <mergeCell ref="E25:E26"/>
    <mergeCell ref="E27:E28"/>
    <mergeCell ref="E29:E30"/>
    <mergeCell ref="E31:E32"/>
    <mergeCell ref="E21:E22"/>
    <mergeCell ref="E23:E24"/>
    <mergeCell ref="E11:E12"/>
    <mergeCell ref="E13:E14"/>
    <mergeCell ref="E15:E16"/>
    <mergeCell ref="E17:E18"/>
    <mergeCell ref="E19:E20"/>
    <mergeCell ref="E33:E34"/>
    <mergeCell ref="E35:E36"/>
    <mergeCell ref="N29:N32"/>
    <mergeCell ref="N33:N36"/>
    <mergeCell ref="M33:M34"/>
    <mergeCell ref="M35:M36"/>
    <mergeCell ref="N13:N16"/>
    <mergeCell ref="E43:E44"/>
    <mergeCell ref="E45:E46"/>
    <mergeCell ref="E47:E48"/>
    <mergeCell ref="L69:L72"/>
    <mergeCell ref="L49:L52"/>
    <mergeCell ref="L53:L56"/>
    <mergeCell ref="L57:L60"/>
    <mergeCell ref="L37:L40"/>
    <mergeCell ref="L41:L44"/>
    <mergeCell ref="L45:L48"/>
    <mergeCell ref="E69:E70"/>
    <mergeCell ref="E71:E72"/>
    <mergeCell ref="E65:E66"/>
    <mergeCell ref="E67:E68"/>
    <mergeCell ref="E61:E62"/>
    <mergeCell ref="E63:E64"/>
    <mergeCell ref="E49:E50"/>
    <mergeCell ref="E51:E52"/>
    <mergeCell ref="E53:E54"/>
    <mergeCell ref="E55:E56"/>
    <mergeCell ref="E57:E58"/>
    <mergeCell ref="E59:E60"/>
    <mergeCell ref="E41:E42"/>
    <mergeCell ref="E37:E38"/>
    <mergeCell ref="N17:N20"/>
    <mergeCell ref="N21:N24"/>
    <mergeCell ref="M13:M14"/>
    <mergeCell ref="M15:M16"/>
    <mergeCell ref="M17:M18"/>
    <mergeCell ref="M19:M20"/>
    <mergeCell ref="N25:N28"/>
    <mergeCell ref="L13:L16"/>
    <mergeCell ref="M65:M66"/>
    <mergeCell ref="L25:L28"/>
    <mergeCell ref="L29:L32"/>
    <mergeCell ref="L33:L36"/>
    <mergeCell ref="L61:L64"/>
    <mergeCell ref="L65:L68"/>
    <mergeCell ref="L17:L20"/>
    <mergeCell ref="L21:L24"/>
    <mergeCell ref="M67:M68"/>
    <mergeCell ref="N49:N52"/>
    <mergeCell ref="N53:N56"/>
    <mergeCell ref="N57:N60"/>
    <mergeCell ref="M57:M58"/>
    <mergeCell ref="M59:M60"/>
    <mergeCell ref="N37:N40"/>
    <mergeCell ref="N41:N44"/>
    <mergeCell ref="M61:M62"/>
    <mergeCell ref="M63:M64"/>
    <mergeCell ref="M69:M70"/>
    <mergeCell ref="M71:M72"/>
    <mergeCell ref="M49:M50"/>
    <mergeCell ref="M51:M52"/>
    <mergeCell ref="M53:M54"/>
    <mergeCell ref="M55:M56"/>
    <mergeCell ref="N61:N64"/>
    <mergeCell ref="N65:N68"/>
    <mergeCell ref="N69:N72"/>
    <mergeCell ref="M45:M46"/>
    <mergeCell ref="M47:M48"/>
    <mergeCell ref="M21:M22"/>
    <mergeCell ref="M23:M24"/>
    <mergeCell ref="M25:M26"/>
    <mergeCell ref="M27:M28"/>
    <mergeCell ref="M29:M30"/>
    <mergeCell ref="M31:M32"/>
    <mergeCell ref="O29:O32"/>
    <mergeCell ref="O33:O36"/>
    <mergeCell ref="O37:O40"/>
    <mergeCell ref="O41:O44"/>
    <mergeCell ref="O45:O48"/>
    <mergeCell ref="N45:N48"/>
    <mergeCell ref="M37:M38"/>
    <mergeCell ref="M39:M40"/>
    <mergeCell ref="M41:M42"/>
    <mergeCell ref="M43:M44"/>
    <mergeCell ref="O5:O8"/>
    <mergeCell ref="O9:O12"/>
    <mergeCell ref="O13:O16"/>
    <mergeCell ref="O17:O20"/>
    <mergeCell ref="O21:O24"/>
    <mergeCell ref="O25:O28"/>
    <mergeCell ref="P33:P36"/>
    <mergeCell ref="P37:P40"/>
    <mergeCell ref="P41:P44"/>
    <mergeCell ref="P5:P8"/>
    <mergeCell ref="P9:P12"/>
    <mergeCell ref="P13:P16"/>
    <mergeCell ref="P17:P20"/>
    <mergeCell ref="P21:P24"/>
    <mergeCell ref="P25:P28"/>
    <mergeCell ref="P29:P32"/>
    <mergeCell ref="X41:X44"/>
    <mergeCell ref="X45:X48"/>
    <mergeCell ref="X49:X52"/>
    <mergeCell ref="X53:X56"/>
    <mergeCell ref="X57:X60"/>
    <mergeCell ref="O65:O68"/>
    <mergeCell ref="O69:O72"/>
    <mergeCell ref="P65:P68"/>
    <mergeCell ref="P69:P72"/>
    <mergeCell ref="W37:W72"/>
    <mergeCell ref="P61:P64"/>
    <mergeCell ref="O61:O64"/>
    <mergeCell ref="O49:O52"/>
    <mergeCell ref="P57:P60"/>
    <mergeCell ref="P45:P48"/>
    <mergeCell ref="P49:P52"/>
    <mergeCell ref="P53:P56"/>
    <mergeCell ref="O53:O56"/>
    <mergeCell ref="O57:O60"/>
    <mergeCell ref="Z73:Z76"/>
    <mergeCell ref="Z79:Z80"/>
    <mergeCell ref="Y11:Y12"/>
    <mergeCell ref="Y5:Y8"/>
    <mergeCell ref="X3:Z4"/>
    <mergeCell ref="Q2:Z2"/>
    <mergeCell ref="Z5:Z8"/>
    <mergeCell ref="Z11:Z12"/>
    <mergeCell ref="X13:X16"/>
    <mergeCell ref="X17:X20"/>
    <mergeCell ref="X21:X24"/>
    <mergeCell ref="X25:X28"/>
    <mergeCell ref="X29:X32"/>
    <mergeCell ref="R5:R12"/>
    <mergeCell ref="X5:X12"/>
    <mergeCell ref="X61:X64"/>
    <mergeCell ref="X65:X68"/>
    <mergeCell ref="V5:V12"/>
    <mergeCell ref="W5:W12"/>
    <mergeCell ref="S5:S8"/>
    <mergeCell ref="S9:S12"/>
    <mergeCell ref="X69:X72"/>
    <mergeCell ref="X33:X36"/>
    <mergeCell ref="X37:X40"/>
  </mergeCells>
  <phoneticPr fontId="2"/>
  <printOptions horizontalCentered="1"/>
  <pageMargins left="0.7" right="0.7" top="0.75" bottom="0.75" header="0.3" footer="0.3"/>
  <pageSetup paperSize="9" scale="5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25"/>
  <sheetViews>
    <sheetView showGridLines="0" workbookViewId="0">
      <selection activeCell="D23" sqref="D23"/>
    </sheetView>
  </sheetViews>
  <sheetFormatPr defaultColWidth="10.75" defaultRowHeight="11.25" x14ac:dyDescent="0.15"/>
  <cols>
    <col min="1" max="1" width="25" style="83" bestFit="1" customWidth="1"/>
    <col min="2" max="2" width="9.625" style="83" customWidth="1"/>
    <col min="3" max="4" width="14.125" style="83" customWidth="1"/>
    <col min="5" max="16384" width="10.75" style="83"/>
  </cols>
  <sheetData>
    <row r="1" spans="1:4" x14ac:dyDescent="0.15">
      <c r="A1" s="647" t="s">
        <v>102</v>
      </c>
      <c r="B1" s="648"/>
      <c r="C1" s="81" t="s">
        <v>97</v>
      </c>
      <c r="D1" s="82" t="s">
        <v>98</v>
      </c>
    </row>
    <row r="2" spans="1:4" hidden="1" x14ac:dyDescent="0.15">
      <c r="A2" s="158" t="s">
        <v>52</v>
      </c>
      <c r="B2" s="158"/>
      <c r="C2" s="159">
        <v>252460</v>
      </c>
      <c r="D2" s="159">
        <v>2520</v>
      </c>
    </row>
    <row r="3" spans="1:4" hidden="1" x14ac:dyDescent="0.15">
      <c r="A3" s="160" t="s">
        <v>53</v>
      </c>
      <c r="B3" s="160" t="s">
        <v>157</v>
      </c>
      <c r="C3" s="161">
        <v>49870</v>
      </c>
      <c r="D3" s="161">
        <v>490</v>
      </c>
    </row>
    <row r="4" spans="1:4" hidden="1" x14ac:dyDescent="0.15">
      <c r="A4" s="162"/>
      <c r="B4" s="162" t="s">
        <v>158</v>
      </c>
      <c r="C4" s="163">
        <v>33250</v>
      </c>
      <c r="D4" s="163">
        <v>330</v>
      </c>
    </row>
    <row r="5" spans="1:4" hidden="1" x14ac:dyDescent="0.15">
      <c r="A5" s="158" t="s">
        <v>54</v>
      </c>
      <c r="B5" s="158"/>
      <c r="C5" s="159">
        <v>46100</v>
      </c>
      <c r="D5" s="159">
        <v>460</v>
      </c>
    </row>
    <row r="6" spans="1:4" x14ac:dyDescent="0.15">
      <c r="A6" s="649" t="s">
        <v>197</v>
      </c>
      <c r="B6" s="234" t="s">
        <v>198</v>
      </c>
      <c r="C6" s="235"/>
      <c r="D6" s="275">
        <v>49010</v>
      </c>
    </row>
    <row r="7" spans="1:4" x14ac:dyDescent="0.15">
      <c r="A7" s="650"/>
      <c r="B7" s="88" t="s">
        <v>199</v>
      </c>
      <c r="C7" s="228"/>
      <c r="D7" s="276">
        <v>6130</v>
      </c>
    </row>
    <row r="8" spans="1:4" x14ac:dyDescent="0.15">
      <c r="A8" s="86" t="s">
        <v>55</v>
      </c>
      <c r="B8" s="86" t="s">
        <v>103</v>
      </c>
      <c r="C8" s="251">
        <v>1900</v>
      </c>
      <c r="D8" s="87"/>
    </row>
    <row r="9" spans="1:4" x14ac:dyDescent="0.15">
      <c r="A9" s="90"/>
      <c r="B9" s="90" t="s">
        <v>104</v>
      </c>
      <c r="C9" s="252">
        <v>1690</v>
      </c>
      <c r="D9" s="91"/>
    </row>
    <row r="10" spans="1:4" x14ac:dyDescent="0.15">
      <c r="A10" s="90"/>
      <c r="B10" s="90" t="s">
        <v>105</v>
      </c>
      <c r="C10" s="252">
        <v>1670</v>
      </c>
      <c r="D10" s="91"/>
    </row>
    <row r="11" spans="1:4" x14ac:dyDescent="0.15">
      <c r="A11" s="90"/>
      <c r="B11" s="90" t="s">
        <v>106</v>
      </c>
      <c r="C11" s="252">
        <v>1320</v>
      </c>
      <c r="D11" s="91"/>
    </row>
    <row r="12" spans="1:4" x14ac:dyDescent="0.15">
      <c r="A12" s="88"/>
      <c r="B12" s="88" t="s">
        <v>56</v>
      </c>
      <c r="C12" s="253">
        <v>120</v>
      </c>
      <c r="D12" s="89"/>
    </row>
    <row r="13" spans="1:4" x14ac:dyDescent="0.15">
      <c r="A13" s="84" t="s">
        <v>57</v>
      </c>
      <c r="B13" s="84"/>
      <c r="C13" s="254">
        <v>6270</v>
      </c>
      <c r="D13" s="85"/>
    </row>
    <row r="14" spans="1:4" x14ac:dyDescent="0.15">
      <c r="A14" s="84" t="s">
        <v>58</v>
      </c>
      <c r="B14" s="84"/>
      <c r="C14" s="254">
        <v>162470</v>
      </c>
      <c r="D14" s="85"/>
    </row>
    <row r="15" spans="1:4" hidden="1" x14ac:dyDescent="0.15">
      <c r="A15" s="160" t="s">
        <v>59</v>
      </c>
      <c r="B15" s="160" t="s">
        <v>99</v>
      </c>
      <c r="C15" s="255">
        <v>448000</v>
      </c>
      <c r="D15" s="161"/>
    </row>
    <row r="16" spans="1:4" hidden="1" x14ac:dyDescent="0.15">
      <c r="A16" s="164"/>
      <c r="B16" s="164" t="s">
        <v>100</v>
      </c>
      <c r="C16" s="256">
        <v>746000</v>
      </c>
      <c r="D16" s="165"/>
    </row>
    <row r="17" spans="1:4" hidden="1" x14ac:dyDescent="0.15">
      <c r="A17" s="162"/>
      <c r="B17" s="162" t="s">
        <v>101</v>
      </c>
      <c r="C17" s="257">
        <v>1045000</v>
      </c>
      <c r="D17" s="163"/>
    </row>
    <row r="18" spans="1:4" x14ac:dyDescent="0.15">
      <c r="A18" s="84" t="s">
        <v>60</v>
      </c>
      <c r="B18" s="84"/>
      <c r="C18" s="254">
        <v>160000</v>
      </c>
      <c r="D18" s="85"/>
    </row>
    <row r="19" spans="1:4" hidden="1" x14ac:dyDescent="0.15">
      <c r="A19" s="158" t="s">
        <v>61</v>
      </c>
      <c r="B19" s="158"/>
      <c r="C19" s="159">
        <v>96840</v>
      </c>
      <c r="D19" s="159"/>
    </row>
    <row r="20" spans="1:4" x14ac:dyDescent="0.15">
      <c r="A20" s="234" t="s">
        <v>62</v>
      </c>
      <c r="B20" s="86" t="s">
        <v>157</v>
      </c>
      <c r="C20" s="263">
        <v>79950</v>
      </c>
      <c r="D20" s="263">
        <v>790</v>
      </c>
    </row>
    <row r="21" spans="1:4" x14ac:dyDescent="0.15">
      <c r="A21" s="90"/>
      <c r="B21" s="262" t="s">
        <v>158</v>
      </c>
      <c r="C21" s="264">
        <v>50000</v>
      </c>
      <c r="D21" s="264">
        <v>500</v>
      </c>
    </row>
    <row r="22" spans="1:4" x14ac:dyDescent="0.15">
      <c r="A22" s="268"/>
      <c r="B22" s="90" t="s">
        <v>212</v>
      </c>
      <c r="C22" s="91">
        <v>10000</v>
      </c>
      <c r="D22" s="264">
        <v>0</v>
      </c>
    </row>
    <row r="23" spans="1:4" x14ac:dyDescent="0.15">
      <c r="A23" s="88"/>
      <c r="B23" s="266" t="s">
        <v>211</v>
      </c>
      <c r="C23" s="267">
        <v>0</v>
      </c>
      <c r="D23" s="89">
        <v>0</v>
      </c>
    </row>
    <row r="24" spans="1:4" x14ac:dyDescent="0.15">
      <c r="A24" s="84" t="s">
        <v>63</v>
      </c>
      <c r="B24" s="84"/>
      <c r="C24" s="85">
        <v>150000</v>
      </c>
      <c r="D24" s="85"/>
    </row>
    <row r="25" spans="1:4" x14ac:dyDescent="0.15">
      <c r="C25" s="92"/>
      <c r="D25" s="92"/>
    </row>
  </sheetData>
  <sheetProtection algorithmName="SHA-512" hashValue="fLQSENHdc0gSbfyTwdbp9pE6vWRwDrW+GM4WE/N1nuoeCvQjz/CiApIrY11UaMb88/zpJBZ9LVtFYlbL65QUsA==" saltValue="saTro2SnCEQmDdvLEOz6Nw==" spinCount="100000" sheet="1" selectLockedCells="1" selectUnlockedCells="1"/>
  <mergeCells count="2">
    <mergeCell ref="A1:B1"/>
    <mergeCell ref="A6:A7"/>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15"/>
  <sheetViews>
    <sheetView showGridLines="0" workbookViewId="0">
      <selection activeCell="F17" sqref="F17"/>
    </sheetView>
  </sheetViews>
  <sheetFormatPr defaultColWidth="9" defaultRowHeight="12" x14ac:dyDescent="0.15"/>
  <cols>
    <col min="1" max="1" width="2.125" style="80" customWidth="1"/>
    <col min="2" max="2" width="17.125" style="80" bestFit="1" customWidth="1"/>
    <col min="3" max="4" width="9" style="80"/>
    <col min="5" max="5" width="8.5" style="80" bestFit="1" customWidth="1"/>
    <col min="6" max="16384" width="9" style="80"/>
  </cols>
  <sheetData>
    <row r="1" spans="2:5" ht="17.25" customHeight="1" x14ac:dyDescent="0.15">
      <c r="B1" s="655" t="s">
        <v>150</v>
      </c>
      <c r="C1" s="651" t="s">
        <v>129</v>
      </c>
      <c r="D1" s="652"/>
      <c r="E1" s="652"/>
    </row>
    <row r="2" spans="2:5" x14ac:dyDescent="0.15">
      <c r="B2" s="656"/>
      <c r="C2" s="104"/>
      <c r="D2" s="653" t="s">
        <v>130</v>
      </c>
      <c r="E2" s="654" t="s">
        <v>145</v>
      </c>
    </row>
    <row r="3" spans="2:5" ht="24" customHeight="1" x14ac:dyDescent="0.15">
      <c r="B3" s="657"/>
      <c r="C3" s="105"/>
      <c r="D3" s="653"/>
      <c r="E3" s="654"/>
    </row>
    <row r="4" spans="2:5" x14ac:dyDescent="0.15">
      <c r="B4" s="107" t="s">
        <v>9</v>
      </c>
      <c r="C4" s="278">
        <v>19</v>
      </c>
      <c r="D4" s="106">
        <v>12</v>
      </c>
      <c r="E4" s="278">
        <v>7</v>
      </c>
    </row>
    <row r="5" spans="2:5" x14ac:dyDescent="0.15">
      <c r="B5" s="107" t="s">
        <v>28</v>
      </c>
      <c r="C5" s="278">
        <v>18</v>
      </c>
      <c r="D5" s="106">
        <v>12</v>
      </c>
      <c r="E5" s="278">
        <v>6</v>
      </c>
    </row>
    <row r="6" spans="2:5" x14ac:dyDescent="0.15">
      <c r="B6" s="107" t="s">
        <v>29</v>
      </c>
      <c r="C6" s="278">
        <v>17</v>
      </c>
      <c r="D6" s="106">
        <v>11</v>
      </c>
      <c r="E6" s="278">
        <v>6</v>
      </c>
    </row>
    <row r="7" spans="2:5" x14ac:dyDescent="0.15">
      <c r="B7" s="107" t="s">
        <v>31</v>
      </c>
      <c r="C7" s="278">
        <v>16</v>
      </c>
      <c r="D7" s="106">
        <v>10</v>
      </c>
      <c r="E7" s="278">
        <v>6</v>
      </c>
    </row>
    <row r="8" spans="2:5" x14ac:dyDescent="0.15">
      <c r="B8" s="107" t="s">
        <v>30</v>
      </c>
      <c r="C8" s="278">
        <v>15</v>
      </c>
      <c r="D8" s="106">
        <v>9</v>
      </c>
      <c r="E8" s="278">
        <v>6</v>
      </c>
    </row>
    <row r="9" spans="2:5" x14ac:dyDescent="0.15">
      <c r="B9" s="107" t="s">
        <v>32</v>
      </c>
      <c r="C9" s="278">
        <v>14</v>
      </c>
      <c r="D9" s="106">
        <v>8</v>
      </c>
      <c r="E9" s="278">
        <v>6</v>
      </c>
    </row>
    <row r="10" spans="2:5" x14ac:dyDescent="0.15">
      <c r="B10" s="107" t="s">
        <v>33</v>
      </c>
      <c r="C10" s="278">
        <v>13</v>
      </c>
      <c r="D10" s="106">
        <v>7</v>
      </c>
      <c r="E10" s="278">
        <v>6</v>
      </c>
    </row>
    <row r="11" spans="2:5" x14ac:dyDescent="0.15">
      <c r="B11" s="107" t="s">
        <v>34</v>
      </c>
      <c r="C11" s="278">
        <v>12</v>
      </c>
      <c r="D11" s="106">
        <v>6</v>
      </c>
      <c r="E11" s="278">
        <v>6</v>
      </c>
    </row>
    <row r="12" spans="2:5" x14ac:dyDescent="0.15">
      <c r="B12" s="107" t="s">
        <v>35</v>
      </c>
      <c r="C12" s="278">
        <v>11</v>
      </c>
      <c r="D12" s="106">
        <v>5</v>
      </c>
      <c r="E12" s="278">
        <v>6</v>
      </c>
    </row>
    <row r="13" spans="2:5" x14ac:dyDescent="0.15">
      <c r="B13" s="107" t="s">
        <v>36</v>
      </c>
      <c r="C13" s="278">
        <v>10</v>
      </c>
      <c r="D13" s="106">
        <v>4</v>
      </c>
      <c r="E13" s="278">
        <v>6</v>
      </c>
    </row>
    <row r="14" spans="2:5" x14ac:dyDescent="0.15">
      <c r="B14" s="107" t="s">
        <v>37</v>
      </c>
      <c r="C14" s="278">
        <v>9</v>
      </c>
      <c r="D14" s="106">
        <v>3</v>
      </c>
      <c r="E14" s="278">
        <v>6</v>
      </c>
    </row>
    <row r="15" spans="2:5" x14ac:dyDescent="0.15">
      <c r="B15" s="108" t="s">
        <v>39</v>
      </c>
      <c r="C15" s="278">
        <v>8</v>
      </c>
      <c r="D15" s="106">
        <v>2</v>
      </c>
      <c r="E15" s="278">
        <v>6</v>
      </c>
    </row>
  </sheetData>
  <sheetProtection algorithmName="SHA-512" hashValue="YNntMganteoH54MXJZATAqXgx6pXeEu/xRhpffo3n132RZI+XsQXytyfuCj3PoXFSByg37KFMjEO3zG77eMuFQ==" saltValue="100msnfeyF1ySUPZVVgdaw==" spinCount="100000" sheet="1" selectLockedCells="1"/>
  <mergeCells count="4">
    <mergeCell ref="C1:E1"/>
    <mergeCell ref="D2:D3"/>
    <mergeCell ref="E2:E3"/>
    <mergeCell ref="B1:B3"/>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12"/>
  <sheetViews>
    <sheetView workbookViewId="0">
      <selection activeCell="F17" sqref="F17"/>
    </sheetView>
  </sheetViews>
  <sheetFormatPr defaultColWidth="9" defaultRowHeight="13.5" x14ac:dyDescent="0.15"/>
  <cols>
    <col min="1" max="1" width="2.125" customWidth="1"/>
    <col min="2" max="2" width="37.75" customWidth="1"/>
  </cols>
  <sheetData>
    <row r="1" spans="1:4" x14ac:dyDescent="0.15">
      <c r="A1" t="s">
        <v>188</v>
      </c>
    </row>
    <row r="3" spans="1:4" x14ac:dyDescent="0.15">
      <c r="A3" s="233"/>
      <c r="B3" s="229" t="s">
        <v>200</v>
      </c>
      <c r="C3" s="230">
        <v>1.3</v>
      </c>
    </row>
    <row r="4" spans="1:4" x14ac:dyDescent="0.15">
      <c r="A4" s="661" t="s">
        <v>189</v>
      </c>
      <c r="B4" s="240" t="s">
        <v>204</v>
      </c>
      <c r="C4" s="243">
        <f>IF(開設初年度!F23="非該当",ROUND(ROUNDDOWN(SUM(開設初年度!H10+開設初年度!H11+開設初年度!G11+開設初年度!G10)/6,1)+ROUNDDOWN(SUM(開設初年度!F10:F11)/3,1),0)+1,0)</f>
        <v>1</v>
      </c>
    </row>
    <row r="5" spans="1:4" x14ac:dyDescent="0.15">
      <c r="A5" s="662"/>
      <c r="B5" s="241" t="s">
        <v>205</v>
      </c>
      <c r="C5" s="242">
        <f>IF(開設初年度!F23="該当",ROUND(ROUNDDOWN(SUM(開設初年度!H10+開設初年度!G10+開設初年度!G11+開設初年度!H11-開設初年度!H12-開設初年度!G12)/6,1)+ROUNDDOWN(SUM(開設初年度!F10+開設初年度!F11-開設初年度!F12)/3,1)+ROUNDDOWN(SUM(開設初年度!F12:H12)/2,1),0)+1,0)</f>
        <v>0</v>
      </c>
    </row>
    <row r="6" spans="1:4" x14ac:dyDescent="0.15">
      <c r="A6" s="237" t="s">
        <v>190</v>
      </c>
      <c r="B6" s="229" t="s">
        <v>191</v>
      </c>
      <c r="C6" s="230">
        <f>IF(開設初年度!L10&gt;0,0.4,0)</f>
        <v>0</v>
      </c>
    </row>
    <row r="7" spans="1:4" x14ac:dyDescent="0.15">
      <c r="A7" s="237" t="s">
        <v>201</v>
      </c>
      <c r="B7" s="229" t="s">
        <v>192</v>
      </c>
      <c r="C7" s="230">
        <v>0</v>
      </c>
      <c r="D7" t="s">
        <v>193</v>
      </c>
    </row>
    <row r="8" spans="1:4" ht="27.75" thickBot="1" x14ac:dyDescent="0.2">
      <c r="A8" s="238" t="s">
        <v>202</v>
      </c>
      <c r="B8" s="236" t="s">
        <v>203</v>
      </c>
      <c r="C8" s="239">
        <f>IF(開設初年度!F29="その他",-1,0)</f>
        <v>0</v>
      </c>
    </row>
    <row r="9" spans="1:4" ht="14.25" thickTop="1" x14ac:dyDescent="0.15">
      <c r="A9" s="659" t="s">
        <v>194</v>
      </c>
      <c r="B9" s="660"/>
      <c r="C9" s="277">
        <f>ROUND(SUM(C3:C8),0)</f>
        <v>2</v>
      </c>
    </row>
    <row r="11" spans="1:4" x14ac:dyDescent="0.15">
      <c r="A11" s="658" t="s">
        <v>195</v>
      </c>
      <c r="B11" s="658"/>
      <c r="C11" s="229">
        <f>MAX(ROUND($C$9/3,0),1)</f>
        <v>1</v>
      </c>
    </row>
    <row r="12" spans="1:4" x14ac:dyDescent="0.15">
      <c r="A12" s="658" t="s">
        <v>196</v>
      </c>
      <c r="B12" s="658"/>
      <c r="C12" s="229">
        <f>MAX(ROUND($C$9/5,0),1)</f>
        <v>1</v>
      </c>
    </row>
  </sheetData>
  <sheetProtection algorithmName="SHA-512" hashValue="oR3YqUT4pHwAtZjqfKCL1QvCqbZ15DKcis4l+NqRqsZIWiDa+fPcWo0QICvmbZicwpZK0OnZjBRGbiQYi/bjfA==" saltValue="NlrVHvD1ewR8FOxeYbVpvA==" spinCount="100000" sheet="1" selectLockedCells="1"/>
  <mergeCells count="4">
    <mergeCell ref="A11:B11"/>
    <mergeCell ref="A9:B9"/>
    <mergeCell ref="A12:B12"/>
    <mergeCell ref="A4:A5"/>
  </mergeCells>
  <phoneticPr fontId="2"/>
  <pageMargins left="0.7" right="0.7" top="0.75" bottom="0.75" header="0.3" footer="0.3"/>
  <pageSetup paperSize="9" orientation="portrait" r:id="rId1"/>
  <ignoredErrors>
    <ignoredError sqref="C4"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開設初年度</vt:lpstr>
      <vt:lpstr>開設２年度</vt:lpstr>
      <vt:lpstr>開設３年度</vt:lpstr>
      <vt:lpstr>単価</vt:lpstr>
      <vt:lpstr>単価（特定加算分）</vt:lpstr>
      <vt:lpstr>ドロップダウンリスト</vt:lpstr>
      <vt:lpstr>加算Ⅱ基礎数</vt:lpstr>
      <vt:lpstr>開設２年度!Print_Area</vt:lpstr>
      <vt:lpstr>開設３年度!Print_Area</vt:lpstr>
      <vt:lpstr>開設初年度!Print_Area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2025-04-09T07:18:43Z</dcterms:modified>
</cp:coreProperties>
</file>