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C7BE41D-319A-4DBA-8CA1-AF8EF7FDBCA9}" xr6:coauthVersionLast="47" xr6:coauthVersionMax="47"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AK26" i="3" l="1"/>
  <c r="N18" i="3"/>
  <c r="AK64" i="7"/>
  <c r="AK16" i="7"/>
  <c r="AK70" i="3"/>
  <c r="Y102" i="3"/>
  <c r="Y7" i="3"/>
  <c r="E102" i="3"/>
  <c r="W108" i="3"/>
  <c r="AK63" i="3"/>
  <c r="AK54" i="3"/>
  <c r="U9" i="7"/>
  <c r="Y103" i="3"/>
  <c r="H64" i="3"/>
  <c r="H66" i="3"/>
  <c r="H67" i="3"/>
  <c r="AK48" i="3"/>
  <c r="Y9" i="3"/>
  <c r="AD1" i="3" l="1"/>
  <c r="M8" i="3" l="1"/>
  <c r="I9" i="7" s="1"/>
  <c r="Q8" i="3"/>
  <c r="M9" i="7" s="1"/>
  <c r="I8" i="3"/>
  <c r="E9" i="7" s="1"/>
  <c r="R98" i="3"/>
  <c r="AD108" i="3" s="1"/>
  <c r="T5" i="7"/>
  <c r="AC9" i="3" l="1"/>
  <c r="AF61" i="7"/>
  <c r="AF60" i="7"/>
  <c r="U61" i="7"/>
  <c r="U60" i="7"/>
  <c r="U58" i="7"/>
  <c r="Y57" i="7"/>
  <c r="V57" i="7"/>
  <c r="H61" i="7"/>
  <c r="H60" i="7"/>
  <c r="H58" i="7"/>
  <c r="H57" i="7"/>
  <c r="B5" i="7"/>
  <c r="U24" i="7"/>
  <c r="U22" i="7" s="1"/>
  <c r="Y104" i="3" l="1"/>
  <c r="Y105" i="3"/>
  <c r="U25" i="7"/>
  <c r="AC22" i="7" l="1"/>
  <c r="AC5" i="7" l="1"/>
  <c r="G5" i="7"/>
  <c r="AE1" i="7"/>
  <c r="Q5" i="7"/>
  <c r="N5" i="7"/>
  <c r="Y106" i="3" l="1"/>
  <c r="E103" i="3"/>
  <c r="Q10" i="7" l="1"/>
  <c r="N14" i="7" s="1"/>
  <c r="I9" i="3" l="1"/>
  <c r="E105" i="3" s="1"/>
  <c r="E104" i="3" l="1"/>
  <c r="M9" i="3"/>
  <c r="J105" i="3" s="1"/>
  <c r="T105" i="3" s="1"/>
  <c r="N12" i="3" s="1"/>
  <c r="J103" i="3"/>
  <c r="Q9" i="3"/>
  <c r="O105" i="3" s="1"/>
  <c r="O103" i="3"/>
  <c r="E106" i="3" l="1"/>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<sst xmlns="http://schemas.openxmlformats.org/spreadsheetml/2006/main" count="3996" uniqueCount="2046">
  <si>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</si>
  <si>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</si>
  <si>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</si>
  <si>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</si>
  <si>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</si>
  <si>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</si>
  <si>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</si>
  <si>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</si>
  <si>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</si>
  <si>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</si>
  <si>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</si>
  <si>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</si>
  <si>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</si>
  <si>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</si>
  <si>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</si>
  <si>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</si>
  <si>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</si>
  <si>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</si>
  <si>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</si>
  <si>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</si>
  <si>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</si>
  <si>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</si>
  <si>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</si>
  <si>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</si>
  <si>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</si>
  <si>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</si>
  <si>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</si>
  <si>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</si>
  <si>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</si>
  <si>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</si>
  <si>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</si>
  <si>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</si>
  <si>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</si>
  <si>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</si>
  <si>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</si>
  <si>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</si>
  <si>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</si>
  <si>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</si>
  <si>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</si>
  <si>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</si>
  <si>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</si>
  <si>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</si>
  <si>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</si>
  <si>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</si>
  <si>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</si>
  <si>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</si>
  <si>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</si>
  <si>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</si>
  <si>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</si>
  <si>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</si>
  <si>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</si>
  <si>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</si>
  <si>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</si>
  <si>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</si>
  <si>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</si>
  <si>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</si>
  <si>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</si>
  <si>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</si>
  <si>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</si>
  <si>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</si>
  <si>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</si>
  <si>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</si>
  <si>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</si>
  <si>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</si>
  <si>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</si>
  <si>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</si>
  <si>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</si>
  <si>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</si>
  <si>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</si>
  <si>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</si>
  <si>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</si>
  <si>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</si>
  <si>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</si>
  <si>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</si>
  <si>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</si>
  <si>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</si>
  <si>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</si>
  <si>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</si>
  <si>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</si>
  <si>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</si>
  <si>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</si>
  <si>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</si>
  <si>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</si>
  <si>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</si>
  <si>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</si>
  <si>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</si>
  <si>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</si>
  <si>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</si>
  <si>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</si>
  <si>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</si>
  <si>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</si>
  <si>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</si>
  <si>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</si>
  <si>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</si>
  <si>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</si>
  <si>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</si>
  <si>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</si>
  <si>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</si>
  <si>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</si>
  <si>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</si>
  <si>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</si>
  <si>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</si>
  <si>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</si>
  <si>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</si>
  <si>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</si>
  <si>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</si>
  <si>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</si>
  <si>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</si>
  <si>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</si>
  <si>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</si>
  <si>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</si>
  <si>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</si>
  <si>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</si>
  <si>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</si>
  <si>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</si>
  <si>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</si>
  <si>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</si>
  <si>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</si>
  <si>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</si>
  <si>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</si>
  <si>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</si>
  <si>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</si>
  <si>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</si>
  <si>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</si>
  <si>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</si>
  <si>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</si>
  <si>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</si>
  <si>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</si>
  <si>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</si>
  <si>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</si>
  <si>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</si>
  <si>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</si>
  <si>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</si>
  <si>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</si>
  <si>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</si>
  <si>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</si>
  <si>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</si>
  <si>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</si>
  <si>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</si>
  <si>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</si>
  <si>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</si>
  <si>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</si>
  <si>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</si>
  <si>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</si>
  <si>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</si>
  <si>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</si>
  <si>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</si>
  <si>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</si>
  <si>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</si>
  <si>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</si>
  <si>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</si>
  <si>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</si>
  <si>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</si>
  <si>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</si>
  <si>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</si>
  <si>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</si>
  <si>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</si>
  <si>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</si>
  <si>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</si>
  <si>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</si>
  <si>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</si>
  <si>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</si>
  <si>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</si>
  <si>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</si>
  <si>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</si>
  <si>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</si>
  <si>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</si>
  <si>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</si>
  <si>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</si>
  <si>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</si>
  <si>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</si>
  <si>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</si>
  <si>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</si>
  <si>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</si>
  <si>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</si>
  <si>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</si>
  <si>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</si>
  <si>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</si>
  <si>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</si>
  <si>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</si>
  <si>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</si>
  <si>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</si>
  <si>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</si>
  <si>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</si>
  <si>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</si>
  <si>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</si>
  <si>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</si>
  <si>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</si>
  <si>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</si>
  <si>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</si>
  <si>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</si>
  <si>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</si>
  <si>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</si>
  <si>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</si>
  <si>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</si>
  <si>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</si>
  <si>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</si>
  <si>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</si>
  <si>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</si>
  <si>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</si>
  <si>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</si>
  <si>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</si>
  <si>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</si>
  <si>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</si>
  <si>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</si>
  <si>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</si>
  <si>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</si>
  <si>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</si>
  <si>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</si>
  <si>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</si>
  <si>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</si>
  <si>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</si>
  <si>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</si>
  <si>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</si>
  <si>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</si>
  <si>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</si>
  <si>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</si>
  <si>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</si>
  <si>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</si>
  <si>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</si>
  <si>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</si>
  <si>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</si>
  <si>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</si>
  <si>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</si>
  <si>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</si>
  <si>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</si>
  <si>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</si>
  <si>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</si>
  <si>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</si>
  <si>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</si>
  <si>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</si>
  <si>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</si>
  <si>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</si>
  <si>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</si>
  <si>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</si>
  <si>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</si>
  <si>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</si>
  <si>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</si>
  <si>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</si>
  <si>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</si>
  <si>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</si>
  <si>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</si>
  <si>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</si>
  <si>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</si>
  <si>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</si>
  <si>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</si>
  <si>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</si>
  <si>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</si>
  <si>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</si>
  <si>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</si>
  <si>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</si>
  <si>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</si>
  <si>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</si>
  <si>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</si>
  <si>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</si>
  <si>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</si>
  <si>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</si>
  <si>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</si>
  <si>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</si>
  <si>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</si>
  <si>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</si>
  <si>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</si>
  <si>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</si>
  <si>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</si>
  <si>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</si>
  <si>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</si>
  <si>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</si>
  <si>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</si>
  <si>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</si>
  <si>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</si>
  <si>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</si>
  <si>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</si>
  <si>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</si>
  <si>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</si>
  <si>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</si>
  <si>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</si>
  <si>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</si>
  <si>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</si>
  <si>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</si>
  <si>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</si>
  <si>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</si>
  <si>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</si>
  <si>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</si>
  <si>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</si>
  <si>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</si>
  <si>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</si>
  <si>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</si>
  <si>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</si>
  <si>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</si>
  <si>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</si>
  <si>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</si>
  <si>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</si>
  <si>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</si>
  <si>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</si>
  <si>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</si>
  <si>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</si>
  <si>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</si>
  <si>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</si>
  <si>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</si>
  <si>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</si>
  <si>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</si>
  <si>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</si>
  <si>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</si>
  <si>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</si>
  <si>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</si>
  <si>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</si>
  <si>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</si>
  <si>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</si>
  <si>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</si>
  <si>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</si>
  <si>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</si>
  <si>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</si>
  <si>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</si>
  <si>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</si>
  <si>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</si>
  <si>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</si>
  <si>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</si>
  <si>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</si>
  <si>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</si>
  <si>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</si>
  <si>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</si>
  <si>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</si>
  <si>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</si>
  <si>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</si>
  <si>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</si>
  <si>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</si>
  <si>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</si>
  <si>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</si>
  <si>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</si>
  <si>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</si>
  <si>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</si>
  <si>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</si>
  <si>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</si>
  <si>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</si>
  <si>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</si>
  <si>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</si>
  <si>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</si>
  <si>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</si>
  <si>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</si>
  <si>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</si>
  <si>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</si>
  <si>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</si>
  <si>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</si>
  <si>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</si>
  <si>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</si>
  <si>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</si>
  <si>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</si>
  <si>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</si>
  <si>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</si>
  <si>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</si>
  <si>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</si>
  <si>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</si>
  <si>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</si>
  <si>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</si>
  <si>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</si>
  <si>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</si>
  <si>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</si>
  <si>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</si>
  <si>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</si>
  <si>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</si>
  <si>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</si>
  <si>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</si>
  <si>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</si>
  <si>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</si>
  <si>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</si>
  <si>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</si>
  <si>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</si>
  <si>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</si>
  <si>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</si>
  <si>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</si>
  <si>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</si>
  <si>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</si>
  <si>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</si>
  <si>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</si>
  <si>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</si>
  <si>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</si>
  <si>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</si>
  <si>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</si>
  <si>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</si>
  <si>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</si>
  <si>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</si>
  <si>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</si>
  <si>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</si>
  <si>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</si>
  <si>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</si>
  <si>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</si>
  <si>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</si>
  <si>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</si>
  <si>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</si>
  <si>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</si>
  <si>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</si>
  <si>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</si>
  <si>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</si>
  <si>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</si>
  <si>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</si>
  <si>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</si>
  <si>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</si>
  <si>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</si>
  <si>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</si>
  <si>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</si>
  <si>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</si>
  <si>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</si>
  <si>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</si>
  <si>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</si>
  <si>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</si>
  <si>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</si>
  <si>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</si>
  <si>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</si>
  <si>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</si>
  <si>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</si>
  <si>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</si>
  <si>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</si>
  <si>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</si>
  <si>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</si>
  <si>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</si>
  <si>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</si>
  <si>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</si>
  <si>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</si>
  <si>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</si>
  <si>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</si>
  <si>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</si>
  <si>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</si>
  <si>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</si>
  <si>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</si>
  <si>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</si>
  <si>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</si>
  <si>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</si>
  <si>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</si>
  <si>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</si>
  <si>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</si>
  <si>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</si>
  <si>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</si>
  <si>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</si>
  <si>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</si>
  <si>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</si>
  <si>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</si>
  <si>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</si>
  <si>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</si>
  <si>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</si>
  <si>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</si>
  <si>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</si>
  <si>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</si>
  <si>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</si>
  <si>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</si>
  <si>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</si>
  <si>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</si>
  <si>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</si>
  <si>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</si>
  <si>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</si>
  <si>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</si>
  <si>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</si>
  <si>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</si>
  <si>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</si>
  <si>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</si>
  <si>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</si>
  <si>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</si>
  <si>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</si>
  <si>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</si>
  <si>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</si>
  <si>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</si>
  <si>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</si>
  <si>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</si>
  <si>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</si>
  <si>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</si>
  <si>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</si>
  <si>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</si>
  <si>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</si>
  <si>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</si>
  <si>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</si>
  <si>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</si>
  <si>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</si>
  <si>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</si>
  <si>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</si>
  <si>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</si>
  <si>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</si>
  <si>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</si>
  <si>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</si>
  <si>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</si>
  <si>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</si>
  <si>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</si>
  <si>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</si>
  <si>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</si>
  <si>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</si>
  <si>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</si>
  <si>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</si>
  <si>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</si>
  <si>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</si>
  <si>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</si>
  <si>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</si>
  <si>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</si>
  <si>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</si>
  <si>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</si>
  <si>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</si>
  <si>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</si>
  <si>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</si>
  <si>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</si>
  <si>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</si>
  <si>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</si>
  <si>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</si>
  <si>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</si>
  <si>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</si>
  <si>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</si>
  <si>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</si>
  <si>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</si>
  <si>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</si>
  <si>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</si>
  <si>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</si>
  <si>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</si>
  <si>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</si>
  <si>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</si>
  <si>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</si>
  <si>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</si>
  <si>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</si>
  <si>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</si>
  <si>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</si>
  <si>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</si>
  <si>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</si>
  <si>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</si>
  <si>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</si>
  <si>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</si>
  <si>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</si>
  <si>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</si>
  <si>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</si>
  <si>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</si>
  <si>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</si>
  <si>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</si>
  <si>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</si>
  <si>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</si>
  <si>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</si>
  <si>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</si>
  <si>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</si>
  <si>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</si>
  <si>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</si>
  <si>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</si>
  <si>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</si>
  <si>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</si>
  <si>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</si>
  <si>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</si>
  <si>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</si>
  <si>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</si>
  <si>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</si>
  <si>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</si>
  <si>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</si>
  <si>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</si>
  <si>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</si>
  <si>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</si>
  <si>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</si>
  <si>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</si>
  <si>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</si>
  <si>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</si>
  <si>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</si>
  <si>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</si>
  <si>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</si>
  <si>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</si>
  <si>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</si>
  <si>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</si>
  <si>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</si>
  <si>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</si>
  <si>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</si>
  <si>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</si>
  <si>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</si>
  <si>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</si>
  <si>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</si>
  <si>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</si>
  <si>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</si>
  <si>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</si>
  <si>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</si>
  <si>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</si>
  <si>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</si>
  <si>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</si>
  <si>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</si>
  <si>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</si>
  <si>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</si>
  <si>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</si>
  <si>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</si>
  <si>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</si>
  <si>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</si>
  <si>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</si>
  <si>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</si>
  <si>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</si>
  <si>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</si>
  <si>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</si>
  <si>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</si>
  <si>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</si>
  <si>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</si>
  <si>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</si>
  <si>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</si>
  <si>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</si>
  <si>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</si>
  <si>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</si>
  <si>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</si>
  <si>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</si>
  <si>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</si>
  <si>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</si>
  <si>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</si>
  <si>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</si>
  <si>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</si>
  <si>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</si>
  <si>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</si>
  <si>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</si>
  <si>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</si>
  <si>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</si>
  <si>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</si>
  <si>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</si>
  <si>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</si>
  <si>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</si>
  <si>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</si>
  <si>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</si>
  <si>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</si>
  <si>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</si>
  <si>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</si>
  <si>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</si>
  <si>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</si>
  <si>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</si>
  <si>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</si>
  <si>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</si>
  <si>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</si>
  <si>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</si>
  <si>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</si>
  <si>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</si>
  <si>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</si>
  <si>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</si>
  <si>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</si>
  <si>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</si>
  <si>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</si>
  <si>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</si>
  <si>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</si>
  <si>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</si>
  <si>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</si>
  <si>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</si>
  <si>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</si>
  <si>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</si>
  <si>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</si>
  <si>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</si>
  <si>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</si>
  <si>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</si>
  <si>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</si>
  <si>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</si>
  <si>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</si>
  <si>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</si>
  <si>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</si>
  <si>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</si>
  <si>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</si>
  <si>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</si>
  <si>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</si>
  <si>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</si>
  <si>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</si>
  <si>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</si>
  <si>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</si>
  <si>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</si>
  <si>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</si>
  <si>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</si>
  <si>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</si>
  <si>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</si>
  <si>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</si>
  <si>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</si>
  <si>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</si>
  <si>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</si>
  <si>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</si>
  <si>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</si>
  <si>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</si>
  <si>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</si>
  <si>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</si>
  <si>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</si>
  <si>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</si>
  <si>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</si>
  <si>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</si>
  <si>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</si>
  <si>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</si>
  <si>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</si>
  <si>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</si>
  <si>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</si>
  <si>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</si>
  <si>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</si>
  <si>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</si>
  <si>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</si>
  <si>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</si>
  <si>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</si>
  <si>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</si>
  <si>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</si>
  <si>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</si>
  <si>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</si>
  <si>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</si>
  <si>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</si>
  <si>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</si>
  <si>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</si>
  <si>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</si>
  <si>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</si>
  <si>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</si>
  <si>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</si>
  <si>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</si>
  <si>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</si>
  <si>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</si>
  <si>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</si>
  <si>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</si>
  <si>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</si>
  <si>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</si>
  <si>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</si>
  <si>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</si>
  <si>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</si>
  <si>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</si>
  <si>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</si>
  <si>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</si>
  <si>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</si>
  <si>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</si>
  <si>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</si>
  <si>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</si>
  <si>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</si>
  <si>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</si>
  <si>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</si>
  <si>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</si>
  <si>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</si>
  <si>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</si>
  <si>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</si>
  <si>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</si>
  <si>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</si>
  <si>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</si>
  <si>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</si>
  <si>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</si>
  <si>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</si>
  <si>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</si>
  <si>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</si>
  <si>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</si>
  <si>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</si>
  <si>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</si>
  <si>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</si>
  <si>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</si>
  <si>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</si>
  <si>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</si>
  <si>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</si>
  <si>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</si>
  <si>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</si>
  <si>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</si>
  <si>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</si>
  <si>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</si>
  <si>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</si>
  <si>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</si>
  <si>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</si>
  <si>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</si>
  <si>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</si>
  <si>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</si>
  <si>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</si>
  <si>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</si>
  <si>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</si>
  <si>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</si>
  <si>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</si>
  <si>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</si>
  <si>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</si>
  <si>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</si>
  <si>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</si>
  <si>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</si>
  <si>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</si>
  <si>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</si>
  <si>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</si>
  <si>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</si>
  <si>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</si>
  <si>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</si>
  <si>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</si>
  <si>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</si>
  <si>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</si>
  <si>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</si>
  <si>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</si>
  <si>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</si>
  <si>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</si>
  <si>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</si>
  <si>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</si>
  <si>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</si>
  <si>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</si>
  <si>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</si>
  <si>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</si>
  <si>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</si>
  <si>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</si>
  <si>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</si>
  <si>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</si>
  <si>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</si>
  <si>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</si>
  <si>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</si>
  <si>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</si>
  <si>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</si>
  <si>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</si>
  <si>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</si>
  <si>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</si>
  <si>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</si>
  <si>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</si>
  <si>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</si>
  <si>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</si>
  <si>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</si>
  <si>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</si>
  <si>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</si>
  <si>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</si>
  <si>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</si>
  <si>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</si>
  <si>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</si>
  <si>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</si>
  <si>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</si>
  <si>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</si>
  <si>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</si>
  <si>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</si>
  <si>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</si>
  <si>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</si>
  <si>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</si>
  <si>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</si>
  <si>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</si>
  <si>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</si>
  <si>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</si>
  <si>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</si>
  <si>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</si>
  <si>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</si>
  <si>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</si>
  <si>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</si>
  <si>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</si>
  <si>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</si>
  <si>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</si>
  <si>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</si>
  <si>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</si>
  <si>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</si>
  <si>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</si>
  <si>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</si>
  <si>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</si>
  <si>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</si>
  <si>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</si>
  <si>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</si>
  <si>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</si>
  <si>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</si>
  <si>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</si>
  <si>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</si>
  <si>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</si>
  <si>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</si>
  <si>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</si>
  <si>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</si>
  <si>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</si>
  <si>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</si>
  <si>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</si>
  <si>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</si>
  <si>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</si>
  <si>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</si>
  <si>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</si>
  <si>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</si>
  <si>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</si>
  <si>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</si>
  <si>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</si>
  <si>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</si>
  <si>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</si>
  <si>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</si>
  <si>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</si>
  <si>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</si>
  <si>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</si>
  <si>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</si>
  <si>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</si>
  <si>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</si>
  <si>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</si>
  <si>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</si>
  <si>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</si>
  <si>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</si>
  <si>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</si>
  <si>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</si>
  <si>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</si>
  <si>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</si>
  <si>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</si>
  <si>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</si>
  <si>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</si>
  <si>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</si>
  <si>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</si>
  <si>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</si>
  <si>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</si>
  <si>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</si>
  <si>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</si>
  <si>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</si>
  <si>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</si>
  <si>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</si>
  <si>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</si>
  <si>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</si>
  <si>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</si>
  <si>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</si>
  <si>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</si>
  <si>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</si>
  <si>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</si>
  <si>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</si>
  <si>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</si>
  <si>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</si>
  <si>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</si>
  <si>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</si>
  <si>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</si>
  <si>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</si>
  <si>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</si>
  <si>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</si>
  <si>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</si>
  <si>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</si>
  <si>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</si>
  <si>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</si>
  <si>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</si>
  <si>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</si>
  <si>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</si>
  <si>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</si>
  <si>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</si>
  <si>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</si>
  <si>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</si>
  <si>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</si>
  <si>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</si>
  <si>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</si>
  <si>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</si>
  <si>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</si>
  <si>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</si>
  <si>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</si>
  <si>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</si>
  <si>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</si>
  <si>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</si>
  <si>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</si>
  <si>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</si>
  <si>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</si>
  <si>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</si>
  <si>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</si>
  <si>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</si>
  <si>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</si>
  <si>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</si>
  <si>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</si>
  <si>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</si>
  <si>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</si>
  <si>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</si>
  <si>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</si>
  <si>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</si>
  <si>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</si>
  <si>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</si>
  <si>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</si>
  <si>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</si>
  <si>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</si>
  <si>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</si>
  <si>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</si>
  <si>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</si>
  <si>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</si>
  <si>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</si>
  <si>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</si>
  <si>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</si>
  <si>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</si>
  <si>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</si>
  <si>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</si>
  <si>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</si>
  <si>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</si>
  <si>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</si>
  <si>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</si>
  <si>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</si>
  <si>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</si>
  <si>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</si>
  <si>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</si>
  <si>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</si>
  <si>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</si>
  <si>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</si>
  <si>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</si>
  <si>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</si>
  <si>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</si>
  <si>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</si>
  <si>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</si>
  <si>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</si>
  <si>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</si>
  <si>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</si>
  <si>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</si>
  <si>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</si>
  <si>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</si>
  <si>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</si>
  <si>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</si>
  <si>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</si>
  <si>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</si>
  <si>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</si>
  <si>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</si>
  <si>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</si>
  <si>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</si>
  <si>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</si>
  <si>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</si>
  <si>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</si>
  <si>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</si>
  <si>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</si>
  <si>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</si>
  <si>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</si>
  <si>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</si>
  <si>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</si>
  <si>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</si>
  <si>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</si>
  <si>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</si>
  <si>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</si>
  <si>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</si>
  <si>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</si>
  <si>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</si>
  <si>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</si>
  <si>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</si>
  <si>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</si>
  <si>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</si>
  <si>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</si>
  <si>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</si>
  <si>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</si>
  <si>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</si>
  <si>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</si>
  <si>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</si>
  <si>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</si>
  <si>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</si>
  <si>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</si>
  <si>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</si>
  <si>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</si>
  <si>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</si>
  <si>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</si>
  <si>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</si>
  <si>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</si>
  <si>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</si>
  <si>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</si>
  <si>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</si>
  <si>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</si>
  <si>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</si>
  <si>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</si>
  <si>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</si>
  <si>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</si>
  <si>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</si>
  <si>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</si>
  <si>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</si>
  <si>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</si>
  <si>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</si>
  <si>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</si>
  <si>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</si>
  <si>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</si>
  <si>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</si>
  <si>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</si>
  <si>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</si>
  <si>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</si>
  <si>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</si>
  <si>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</si>
  <si>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</si>
  <si>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</si>
  <si>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</si>
  <si>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</si>
  <si>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</si>
  <si>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</si>
  <si>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</si>
  <si>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</si>
  <si>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</si>
  <si>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</si>
  <si>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</si>
  <si>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</si>
  <si>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</si>
  <si>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</si>
  <si>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</si>
  <si>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</si>
  <si>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</si>
  <si>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</si>
  <si>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</si>
  <si>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</si>
  <si>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</si>
  <si>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</si>
  <si>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</si>
  <si>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</si>
  <si>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</si>
  <si>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</si>
  <si>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</si>
  <si>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</si>
  <si>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</si>
  <si>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</si>
  <si>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</si>
  <si>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</si>
  <si>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</si>
  <si>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</si>
  <si>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</si>
  <si>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</si>
  <si>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</si>
  <si>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</si>
  <si>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</si>
  <si>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</si>
  <si>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</si>
  <si>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</si>
  <si>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</si>
  <si>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</si>
  <si>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</si>
  <si>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</si>
  <si>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</si>
  <si>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</si>
  <si>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</si>
  <si>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</si>
  <si>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</si>
  <si>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</si>
  <si>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</si>
  <si>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</si>
  <si>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</si>
  <si>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</si>
  <si>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</si>
  <si>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</si>
  <si>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</si>
  <si>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</si>
  <si>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</si>
  <si>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</si>
  <si>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</si>
  <si>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</si>
  <si>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</si>
  <si>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</si>
  <si>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</si>
  <si>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</si>
  <si>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</si>
  <si>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</si>
  <si>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</si>
  <si>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</si>
  <si>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</si>
  <si>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</si>
  <si>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</si>
  <si>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</si>
  <si>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</si>
  <si>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</si>
  <si>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</si>
  <si>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</si>
  <si>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</si>
  <si>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</si>
  <si>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</si>
  <si>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</si>
  <si>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</si>
  <si>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</si>
  <si>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</si>
  <si>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</si>
  <si>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</si>
  <si>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</si>
  <si>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</si>
  <si>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</si>
  <si>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</si>
  <si>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</si>
  <si>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</si>
  <si>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</si>
  <si>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</si>
  <si>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</si>
  <si>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</si>
  <si>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</si>
  <si>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</si>
  <si>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</si>
  <si>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</si>
  <si>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</si>
  <si>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</si>
  <si>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</si>
  <si>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</si>
  <si>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</si>
  <si>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</si>
  <si>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</si>
  <si>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</si>
  <si>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</si>
  <si>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</si>
  <si>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</si>
  <si>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</si>
  <si>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</si>
  <si>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</si>
  <si>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</si>
  <si>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</si>
  <si>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</si>
  <si>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</si>
  <si>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</si>
  <si>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</si>
  <si>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</si>
  <si>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</si>
  <si>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</si>
  <si>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</si>
  <si>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</si>
  <si>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</si>
  <si>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</si>
  <si>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</si>
  <si>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</si>
  <si>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</si>
  <si>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</si>
  <si>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</si>
  <si>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</si>
  <si>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</si>
  <si>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</si>
  <si>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</si>
  <si>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</si>
  <si>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</si>
  <si>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</si>
  <si>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</si>
  <si>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</si>
  <si>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</si>
  <si>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</si>
  <si>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</si>
  <si>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</si>
  <si>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</si>
  <si>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</si>
  <si>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</si>
  <si>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</si>
  <si>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</si>
  <si>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</si>
  <si>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</si>
  <si>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</si>
  <si>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</si>
  <si>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</si>
  <si>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</si>
  <si>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</si>
  <si>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</si>
  <si>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</si>
  <si>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</si>
  <si>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</si>
  <si>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</si>
  <si>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</si>
  <si>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</si>
  <si>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</si>
  <si>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</si>
  <si>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</si>
  <si>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</si>
  <si>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</si>
  <si>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</si>
  <si>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</si>
  <si>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</si>
  <si>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</si>
  <si>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</si>
  <si>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</si>
  <si>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</si>
  <si>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</si>
  <si>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</si>
  <si>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</si>
  <si>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</si>
  <si>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</si>
  <si>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</si>
  <si>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</si>
  <si>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</si>
  <si>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</si>
  <si>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</si>
  <si>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</si>
  <si>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</si>
  <si>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</si>
  <si>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</si>
  <si>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</si>
  <si>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</si>
  <si>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</si>
  <si>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</si>
  <si>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</si>
  <si>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</si>
  <si>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</si>
  <si>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</si>
  <si>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</si>
  <si>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</si>
  <si>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</si>
  <si>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</si>
  <si>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</si>
  <si>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</si>
  <si>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</si>
  <si>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</si>
  <si>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</si>
  <si>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</si>
  <si>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</si>
  <si>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</si>
  <si>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</si>
  <si>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</si>
  <si>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</si>
  <si>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</si>
  <si>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</si>
  <si>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</si>
  <si>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</si>
  <si>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</si>
  <si>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</si>
  <si>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</si>
  <si>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</si>
  <si>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</si>
  <si>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</si>
  <si>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</si>
  <si>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</si>
  <si>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</si>
  <si>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</si>
  <si>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</si>
  <si>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</si>
  <si>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</si>
  <si>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</si>
  <si>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</si>
  <si>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</si>
  <si>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</si>
  <si>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</si>
  <si>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</si>
  <si>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</si>
  <si>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</si>
  <si>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</si>
  <si>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</si>
  <si>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</si>
  <si>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</si>
  <si>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</si>
  <si>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</si>
  <si>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</si>
  <si>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</si>
  <si>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</si>
  <si>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</si>
  <si>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</si>
  <si>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</si>
  <si>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</si>
  <si>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</si>
  <si>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</si>
  <si>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</si>
  <si>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</si>
  <si>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</si>
  <si>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</si>
  <si>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</si>
  <si>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</si>
  <si>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</si>
  <si>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</si>
  <si>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</si>
  <si>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</si>
  <si>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</si>
  <si>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</si>
  <si>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</si>
  <si>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</si>
  <si>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</si>
  <si>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</si>
  <si>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</si>
  <si>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</si>
  <si>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</si>
  <si>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</si>
  <si>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</si>
  <si>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</si>
  <si>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</si>
  <si>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</si>
  <si>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</si>
  <si>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</si>
  <si>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</si>
  <si>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</si>
  <si>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</si>
  <si>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</si>
  <si>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</si>
  <si>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</si>
  <si>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</si>
  <si>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</si>
  <si>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</si>
  <si>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</si>
  <si>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</si>
  <si>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</si>
  <si>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</si>
  <si>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</si>
  <si>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</si>
  <si>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</si>
  <si>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</si>
  <si>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</si>
  <si>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</si>
  <si>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</si>
  <si>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</si>
  <si>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</si>
  <si>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</si>
  <si>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</si>
  <si>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</si>
  <si>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</si>
  <si>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</si>
  <si>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</si>
  <si>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</si>
  <si>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</si>
  <si>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</si>
  <si>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</si>
  <si>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</si>
  <si>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</si>
  <si>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</si>
  <si>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</si>
  <si>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</si>
  <si>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</si>
  <si>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</si>
  <si>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</si>
  <si>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</si>
  <si>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</si>
  <si>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</si>
  <si>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</si>
  <si>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</si>
  <si>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</si>
  <si>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</si>
  <si>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</si>
  <si>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</si>
  <si>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</si>
  <si>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</si>
  <si>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</si>
  <si>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</si>
  <si>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</si>
  <si>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</si>
  <si>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</si>
  <si>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</si>
  <si>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</si>
  <si>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</si>
  <si>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</si>
  <si>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</si>
  <si>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</si>
  <si>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</si>
  <si>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</si>
  <si>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</si>
  <si>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</si>
  <si>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</si>
  <si>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</si>
  <si>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</si>
  <si>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</si>
  <si>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</si>
  <si>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</si>
  <si>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</si>
  <si>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</si>
  <si>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</si>
  <si>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</si>
  <si>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</si>
  <si>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</si>
  <si>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</si>
  <si>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</si>
  <si>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</si>
  <si>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</si>
  <si>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</si>
  <si>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</si>
  <si>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</si>
  <si>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</si>
  <si>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</si>
  <si>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</si>
  <si>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</si>
  <si>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</si>
  <si>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</si>
  <si>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</si>
  <si>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</si>
  <si>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</si>
  <si>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</si>
  <si>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</si>
  <si>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</si>
  <si>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</si>
  <si>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</si>
  <si>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</si>
  <si>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</si>
  <si>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</si>
  <si>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</si>
  <si>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</si>
  <si>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</si>
  <si>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</si>
  <si>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</si>
  <si>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</si>
  <si>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</si>
  <si>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</si>
  <si>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</si>
  <si>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</si>
  <si>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</si>
  <si>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</si>
  <si>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</si>
  <si>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</si>
  <si>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</si>
  <si>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</si>
  <si>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</si>
  <si>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</si>
  <si>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</si>
  <si>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</si>
  <si>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</si>
  <si>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</si>
  <si>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</si>
  <si>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</si>
  <si>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</si>
  <si>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</si>
  <si>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</si>
  <si>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</si>
  <si>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</si>
  <si>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</si>
  <si>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</si>
  <si>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</si>
  <si>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</si>
  <si>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</si>
  <si>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</si>
  <si>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</si>
  <si>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</si>
  <si>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</si>
  <si>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</si>
  <si>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</si>
  <si>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</si>
  <si>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</si>
  <si>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</si>
  <si>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</si>
  <si>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</si>
  <si>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</si>
  <si>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</si>
  <si>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</si>
  <si>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</si>
  <si>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</si>
  <si>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</si>
  <si>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</si>
  <si>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</si>
  <si>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</si>
  <si>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</si>
  <si>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</si>
  <si>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</si>
  <si>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</si>
  <si>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</si>
  <si>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</si>
  <si>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</si>
  <si>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</si>
  <si>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</si>
  <si>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</si>
  <si>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</si>
  <si>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</si>
  <si>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</si>
  <si>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</si>
  <si>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</si>
  <si>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</si>
  <si>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</si>
  <si>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</si>
  <si>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</si>
  <si>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</si>
  <si>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</si>
  <si>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</si>
  <si>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</si>
  <si>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</si>
  <si>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</si>
  <si>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</si>
  <si>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</si>
  <si>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</si>
  <si>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</si>
  <si>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</si>
  <si>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</si>
  <si>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</si>
  <si>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</si>
  <si>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</si>
  <si>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</si>
  <si>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</si>
  <si>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</si>
  <si>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</si>
  <si>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</si>
  <si>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</si>
  <si>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</si>
  <si>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</si>
  <si>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</si>
  <si>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</si>
  <si>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</si>
  <si>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</si>
  <si>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</si>
  <si>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</si>
  <si>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</si>
  <si>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</si>
  <si>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</si>
  <si>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</si>
  <si>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</si>
  <si>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</si>
  <si>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</si>
  <si>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</si>
  <si>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</si>
  <si>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</si>
  <si>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</si>
  <si>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</si>
  <si>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</si>
  <si>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</si>
  <si>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</si>
  <si>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</si>
  <si>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</si>
  <si>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</si>
  <si>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</si>
  <si>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</si>
  <si>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</si>
  <si>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</si>
  <si>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</si>
  <si>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</si>
  <si>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</si>
  <si>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</si>
  <si>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</si>
  <si>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</si>
  <si>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</si>
  <si>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</si>
  <si>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</si>
  <si>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</si>
  <si>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</si>
  <si>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</si>
  <si>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</si>
  <si>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</si>
  <si>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</si>
  <si>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</si>
  <si>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</si>
  <si>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</si>
  <si>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</si>
  <si>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</si>
  <si>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</si>
  <si>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</si>
  <si>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</si>
  <si>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</si>
  <si>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</si>
  <si>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</si>
  <si>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</si>
  <si>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</si>
  <si>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</si>
  <si>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</si>
  <si>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</si>
  <si>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</si>
  <si>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</si>
  <si>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</si>
  <si>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</si>
  <si>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</si>
  <si>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</si>
  <si>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</si>
  <si>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</si>
  <si>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</si>
  <si>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</si>
  <si>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</si>
  <si>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</si>
  <si>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</si>
  <si>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</si>
  <si>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</si>
  <si>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</si>
  <si>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</si>
  <si>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</si>
  <si>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</si>
  <si>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</si>
  <si>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</si>
  <si>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</si>
  <si>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</si>
  <si>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</si>
  <si>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</si>
  <si>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</si>
  <si>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</si>
  <si>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</si>
  <si>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</si>
  <si>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</si>
  <si>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</si>
  <si>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</si>
  <si>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</si>
  <si>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</si>
  <si>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</si>
  <si>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</si>
  <si>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</si>
  <si>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</si>
  <si>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</si>
  <si>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</si>
  <si>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</si>
  <si>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</si>
  <si>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</si>
  <si>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</si>
  <si>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</si>
  <si>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</si>
  <si>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</si>
  <si>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</si>
  <si>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</si>
  <si>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</si>
  <si>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</si>
  <si>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</si>
  <si>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</si>
  <si>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</si>
  <si>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</si>
  <si>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</si>
  <si>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</si>
  <si>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</si>
  <si>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</si>
  <si>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</si>
  <si>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</si>
  <si>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</si>
  <si>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</si>
  <si>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</si>
  <si>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</si>
  <si>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</si>
  <si>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</si>
  <si>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</si>
  <si>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</si>
  <si>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</si>
  <si>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</si>
  <si>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</si>
  <si>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</si>
  <si>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</si>
  <si>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</si>
  <si>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</si>
  <si>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</si>
  <si>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</si>
  <si>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</si>
  <si>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</si>
  <si>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</si>
  <si>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</si>
  <si>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</si>
  <si>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</si>
  <si>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</si>
  <si>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</si>
  <si>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</si>
  <si>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</si>
  <si>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</si>
  <si>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</si>
  <si>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</si>
  <si>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</si>
  <si>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</si>
  <si>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</si>
  <si>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</si>
  <si>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</si>
  <si>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</si>
  <si>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</si>
  <si>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</si>
  <si>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</si>
  <si>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</si>
  <si>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</si>
  <si>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</si>
  <si>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</si>
  <si>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</si>
  <si>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</si>
  <si>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</si>
  <si>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</si>
  <si>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</si>
  <si>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</si>
  <si>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</si>
  <si>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</si>
  <si>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</si>
  <si>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</si>
  <si>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</si>
  <si>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</si>
  <si>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</si>
  <si>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</si>
  <si>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</si>
  <si>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</si>
  <si>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</si>
  <si>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</si>
  <si>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</si>
  <si>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</si>
  <si>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</si>
  <si>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</si>
  <si>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</si>
  <si>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</si>
  <si>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</si>
  <si>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</si>
  <si>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</si>
  <si>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</si>
  <si>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</si>
  <si>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</si>
  <si>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</si>
  <si>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</si>
  <si>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</si>
  <si>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</si>
  <si>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</si>
  <si>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</si>
  <si>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</si>
  <si>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</si>
  <si>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</si>
  <si>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</si>
  <si>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</si>
  <si>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</si>
  <si>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</si>
  <si>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</si>
  <si>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</si>
  <si>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</si>
  <si>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</si>
  <si>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</si>
  <si>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</si>
  <si>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</si>
  <si>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</si>
  <si>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</si>
  <si>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</si>
  <si>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</si>
  <si>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</si>
  <si>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</si>
  <si>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</si>
  <si>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</si>
  <si>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</si>
  <si>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</si>
  <si>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</si>
  <si>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</si>
  <si>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</si>
  <si>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</si>
  <si>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</si>
  <si>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</si>
  <si>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</si>
  <si>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</si>
  <si>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</si>
  <si>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</si>
  <si>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</si>
  <si>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</si>
  <si>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</si>
  <si>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</si>
  <si>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</si>
  <si>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</si>
  <si>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</si>
  <si>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</si>
  <si>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</si>
  <si>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</si>
  <si>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</si>
  <si>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</si>
  <si>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</si>
  <si>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</si>
  <si>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</si>
  <si>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</si>
  <si>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</si>
  <si>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</si>
  <si>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</si>
  <si>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</si>
  <si>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</si>
  <si>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</si>
  <si>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</si>
  <si>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</si>
  <si>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</si>
  <si>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</si>
  <si>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</si>
  <si>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</si>
  <si>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</si>
  <si>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</si>
  <si>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</si>
  <si>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</si>
  <si>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</si>
  <si>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</si>
  <si>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</si>
  <si>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</si>
  <si>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</si>
  <si>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</si>
  <si>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</si>
  <si>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</si>
  <si>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</si>
  <si>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</si>
  <si>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</si>
  <si>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</si>
  <si>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</si>
  <si>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</si>
  <si>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</si>
  <si>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</si>
  <si>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</si>
  <si>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</si>
  <si>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</si>
  <si>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</si>
  <si>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</si>
  <si>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</si>
  <si>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</si>
  <si>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</si>
  <si>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</si>
  <si>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</si>
  <si>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</si>
  <si>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</si>
  <si>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</si>
  <si>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</si>
  <si>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</si>
  <si>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</si>
  <si>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</si>
  <si>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</si>
  <si>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</si>
  <si>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</si>
  <si>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</si>
  <si>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</si>
  <si>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</si>
  <si>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</si>
  <si>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</si>
  <si>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</si>
  <si>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</si>
  <si>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</si>
  <si>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</si>
  <si>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</si>
  <si>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</si>
  <si>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</si>
  <si>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</si>
  <si>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</si>
  <si>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</si>
  <si>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</si>
  <si>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</si>
  <si>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</si>
  <si>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</si>
  <si>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</si>
  <si>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</si>
  <si>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</si>
  <si>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</si>
  <si>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</si>
  <si>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</si>
  <si>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</si>
  <si>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</si>
  <si>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</si>
  <si>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</si>
  <si>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</si>
  <si>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</si>
  <si>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</si>
  <si>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</si>
  <si>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</si>
  <si>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</si>
  <si>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</si>
  <si>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</si>
  <si>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</si>
  <si>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</si>
  <si>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</si>
  <si>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</si>
  <si>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</si>
  <si>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</si>
  <si>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</si>
  <si>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</si>
  <si>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</si>
  <si>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</si>
  <si>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</si>
  <si>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</si>
  <si>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</si>
  <si>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</si>
  <si>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</si>
  <si>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</si>
  <si>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</si>
  <si>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</si>
  <si>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</si>
  <si>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</si>
  <si>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</si>
  <si>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</si>
  <si>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</si>
  <si>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</si>
  <si>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</si>
  <si>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</si>
  <si>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</si>
  <si>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</si>
  <si>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</si>
  <si>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</si>
  <si>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</si>
  <si>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</si>
  <si>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</si>
  <si>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</si>
  <si>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</si>
  <si>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</si>
  <si>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</si>
  <si>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</si>
  <si>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</si>
  <si>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</si>
  <si>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</si>
  <si>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</si>
  <si>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</si>
  <si>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</si>
  <si>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</si>
  <si>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</si>
  <si>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</si>
  <si>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</si>
  <si>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</si>
  <si>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</si>
  <si>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</si>
  <si>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</si>
  <si>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</si>
  <si>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</si>
  <si>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</si>
  <si>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</si>
  <si>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</si>
  <si>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</si>
  <si>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</si>
  <si>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</si>
  <si>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</si>
  <si>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</si>
  <si>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</si>
  <si>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</si>
  <si>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</si>
  <si>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</si>
  <si>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</si>
  <si>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</si>
  <si>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</si>
  <si>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</si>
  <si>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</si>
  <si>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</si>
  <si>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</si>
  <si>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</si>
  <si>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</si>
  <si>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</si>
  <si>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</si>
  <si>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</si>
  <si>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</si>
  <si>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</si>
  <si>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</si>
  <si>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</si>
  <si>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</si>
  <si>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</si>
  <si>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</si>
  <si>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</si>
  <si>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</si>
  <si>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</si>
  <si>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</si>
  <si>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</si>
  <si>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</si>
  <si>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</si>
  <si>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</si>
  <si>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</si>
  <si>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</si>
  <si>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</si>
  <si>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</si>
  <si>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</si>
  <si>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</si>
  <si>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</si>
  <si>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</si>
  <si>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</si>
  <si>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</si>
  <si>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</si>
  <si>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</si>
  <si>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</si>
  <si>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</si>
  <si>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</si>
  <si>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</si>
  <si>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</si>
  <si>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</si>
  <si>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</si>
  <si>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</si>
  <si>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</si>
  <si>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</si>
  <si>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</si>
  <si>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</si>
  <si>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</si>
  <si>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</si>
  <si>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</si>
  <si>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</si>
  <si>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</si>
  <si>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</si>
  <si>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</si>
  <si>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</si>
  <si>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</si>
  <si>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</si>
  <si>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</si>
  <si>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</si>
  <si>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</si>
  <si>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</si>
  <si>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</si>
  <si>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　注　「任用要件」欄に記載の勤続年数又は研修の受講状況に応じて昇給するものとし、職位に応じた給与を支給する。
　　　「給与」欄に記載のない手当として、通勤手当（●●円）、研修受講手当（●●円）を支給する。
　　　また、介護職員等処遇改善加算の加算額は、経験手当・資格手当への上乗せとして、１人当たり●●円～●●円の範囲内で配分する。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カイゴ</t>
    </rPh>
    <rPh sb="111" eb="113">
      <t>ショクイン</t>
    </rPh>
    <rPh sb="113" eb="114">
      <t>トウ</t>
    </rPh>
    <rPh sb="114" eb="120">
      <t>ショグウカイゼンカサン</t>
    </rPh>
    <rPh sb="121" eb="123">
      <t>カサン</t>
    </rPh>
    <rPh sb="123" eb="124">
      <t>ガク</t>
    </rPh>
    <rPh sb="126" eb="128">
      <t>ケイケン</t>
    </rPh>
    <rPh sb="128" eb="130">
      <t>テアテ</t>
    </rPh>
    <rPh sb="131" eb="133">
      <t>シカク</t>
    </rPh>
    <rPh sb="133" eb="135">
      <t>テアテ</t>
    </rPh>
    <rPh sb="137" eb="139">
      <t>ウワノ</t>
    </rPh>
    <rPh sb="146" eb="147">
      <t>ア</t>
    </rPh>
    <rPh sb="151" eb="152">
      <t>エン</t>
    </rPh>
    <rPh sb="155" eb="156">
      <t>エン</t>
    </rPh>
    <rPh sb="157" eb="160">
      <t>ハンイナイ</t>
    </rPh>
    <rPh sb="161" eb="163">
      <t>ハイブン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</si>
  <si>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</si>
  <si>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</si>
  <si>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</si>
  <si>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</si>
  <si>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</si>
  <si>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</si>
  <si>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</si>
  <si>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</si>
  <si>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</si>
  <si>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</si>
  <si>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</si>
  <si>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</si>
  <si>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</si>
  <si>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</si>
  <si>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</si>
  <si>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</si>
  <si>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</si>
  <si>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</si>
  <si>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</si>
  <si>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</si>
  <si>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</si>
  <si>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</si>
  <si>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</si>
  <si>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</si>
  <si>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</si>
  <si>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</si>
  <si>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</si>
  <si>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</si>
  <si>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</si>
  <si>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</si>
  <si>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</si>
  <si>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</si>
  <si>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</si>
  <si>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</si>
  <si>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</si>
  <si>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</si>
  <si>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</si>
  <si>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</si>
  <si>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</si>
  <si>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</si>
  <si>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</si>
  <si>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</si>
  <si>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</si>
  <si>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</si>
  <si>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</si>
  <si>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</si>
  <si>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</si>
  <si>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</si>
  <si>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</si>
  <si>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</si>
  <si>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</si>
  <si>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</si>
  <si>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</si>
  <si>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</si>
  <si>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</si>
  <si>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</si>
  <si>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</si>
  <si>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 個別の希望に基づく研修計画を作成し、年●回以上●●研修をオンラインで受講。
　・ 上記の他、月２回ランチミーティングを行い、ケアの向上に資する業務の中での気づきの共有やお互いへのフィードバックを行う。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</si>
  <si>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</si>
  <si>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t>札幌市</t>
    <rPh sb="0" eb="3">
      <t>サッポロシ</t>
    </rPh>
    <phoneticPr fontId="6"/>
  </si>
  <si>
    <t>○○ケアセンター</t>
    <phoneticPr fontId="6"/>
  </si>
  <si>
    <t>○</t>
    <phoneticPr fontId="6"/>
  </si>
  <si>
    <t>○○ケアサービス</t>
    <phoneticPr fontId="6"/>
  </si>
  <si>
    <t>代表取締役</t>
    <rPh sb="0" eb="2">
      <t>ダイヒョウ</t>
    </rPh>
    <rPh sb="2" eb="5">
      <t>トリシマリヤク</t>
    </rPh>
    <phoneticPr fontId="6"/>
  </si>
  <si>
    <t>厚労　花子</t>
    <rPh sb="0" eb="2">
      <t>コウロウ</t>
    </rPh>
    <rPh sb="3" eb="5">
      <t>ハナコ</t>
    </rPh>
    <phoneticPr fontId="6"/>
  </si>
  <si>
    <t>マルマルケアサービス</t>
    <phoneticPr fontId="6"/>
  </si>
  <si>
    <t>東京都千代田区霞が関1-2-2 ○○ビル18F</t>
    <rPh sb="0" eb="3">
      <t>トウキョウト</t>
    </rPh>
    <rPh sb="3" eb="7">
      <t>チヨダク</t>
    </rPh>
    <rPh sb="7" eb="8">
      <t>カスミ</t>
    </rPh>
    <rPh sb="9" eb="10">
      <t>セキ</t>
    </rPh>
    <phoneticPr fontId="6"/>
  </si>
  <si>
    <t>厚労　太郎</t>
    <rPh sb="0" eb="2">
      <t>コウロウ</t>
    </rPh>
    <rPh sb="3" eb="5">
      <t>タロウ</t>
    </rPh>
    <phoneticPr fontId="6"/>
  </si>
  <si>
    <t>コウロウ　タロウ</t>
    <phoneticPr fontId="6"/>
  </si>
  <si>
    <t>03-XXXX-XXXX</t>
    <phoneticPr fontId="6"/>
  </si>
  <si>
    <t>aaa@aaa.aa.jp</t>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</si>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</sst>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fmlaLink="$AM$49" lockText="1" noThreeD="1"/>
</file>

<file path=xl/ctrlProps/ctrlProp10.xml><?xml version="1.0" encoding="utf-8"?>
<formControlPr xmlns="http://schemas.microsoft.com/office/spreadsheetml/2009/9/main" objectType="Radio" checked="Checked"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checked="Checked"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checked="Checked"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checked="Checked" fmlaLink="$AM$51" lockText="1" noThreeD="1"/>
</file>

<file path=xl/ctrlProps/ctrlProp19.xml><?xml version="1.0" encoding="utf-8"?>
<formControlPr xmlns="http://schemas.microsoft.com/office/spreadsheetml/2009/9/main" objectType="CheckBox" checked="Checked" fmlaLink="$AM$52" lockText="1" noThreeD="1"/>
</file>

<file path=xl/ctrlProps/ctrlProp2.xml><?xml version="1.0" encoding="utf-8"?>
<formControlPr xmlns="http://schemas.microsoft.com/office/spreadsheetml/2009/9/main" objectType="CheckBox" checked="Checked" fmlaLink="$AM$50" lockText="1" noThreeD="1"/>
</file>

<file path=xl/ctrlProps/ctrlProp20.xml><?xml version="1.0" encoding="utf-8"?>
<formControlPr xmlns="http://schemas.microsoft.com/office/spreadsheetml/2009/9/main" objectType="CheckBox" checked="Checked"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checked="Checked"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checked="Checked"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checked="Checked" fmlaLink="$AM$88" lockText="1" noThreeD="1"/>
</file>

<file path=xl/ctrlProps/ctrlProp37.xml><?xml version="1.0" encoding="utf-8"?>
<formControlPr xmlns="http://schemas.microsoft.com/office/spreadsheetml/2009/9/main" objectType="CheckBox" checked="Checked"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checked="Checked"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checked="Checked"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checked="Checked" fmlaLink="$AM$82" lockText="1" noThreeD="1"/>
</file>

<file path=xl/ctrlProps/ctrlProp62.xml><?xml version="1.0" encoding="utf-8"?>
<formControlPr xmlns="http://schemas.microsoft.com/office/spreadsheetml/2009/9/main" objectType="CheckBox" checked="Checked"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checked="Checked" fmlaLink="$AM$34" lockText="1" noThreeD="1"/>
</file>

<file path=xl/ctrlProps/ctrlProp7.xml><?xml version="1.0" encoding="utf-8"?>
<formControlPr xmlns="http://schemas.microsoft.com/office/spreadsheetml/2009/9/main" objectType="Radio" checked="Checked"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checked="Checked"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6"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6"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0"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4" y="4144030"/>
              <a:chExt cx="206654" cy="411124"/>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4" y="4144030"/>
                <a:ext cx="206654" cy="24382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1"/>
                <a:ext cx="201612" cy="24685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9" y="4815837"/>
              <a:chExt cx="252342"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7" y="4815837"/>
                <a:ext cx="251464"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9" y="4980665"/>
                <a:ext cx="249550"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08" y="5648298"/>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8"/>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08" y="5823577"/>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4"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4"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4"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9" Type="http://schemas.openxmlformats.org/officeDocument/2006/relationships/ctrlProp" Target="../ctrlProps/ctrlProp25.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omments" Target="../comments1.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8" Type="http://schemas.openxmlformats.org/officeDocument/2006/relationships/ctrlProp" Target="../ctrlProps/ctrlProp4.xml"/><Relationship Id="rId3" Type="http://schemas.openxmlformats.org/officeDocument/2006/relationships/drawing" Target="../drawings/drawing1.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20" Type="http://schemas.openxmlformats.org/officeDocument/2006/relationships/ctrlProp" Target="../ctrlProps/ctrlProp16.xml"/><Relationship Id="rId41" Type="http://schemas.openxmlformats.org/officeDocument/2006/relationships/ctrlProp" Target="../ctrlProps/ctrlProp37.xml"/><Relationship Id="rId1" Type="http://schemas.openxmlformats.org/officeDocument/2006/relationships/hyperlink" Target="" TargetMode="External"/><Relationship Id="rId6"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札幌市</v>
      </c>
      <c r="AE1" s="384"/>
      <c r="AF1" s="384"/>
      <c r="AG1" s="384"/>
      <c r="AH1" s="384"/>
      <c r="AI1" s="384"/>
      <c r="AJ1" s="384"/>
      <c r="AK1" s="384"/>
    </row>
    <row r="2" spans="2:65" ht="23.25" customHeight="1">
      <c r="B2" s="396" t="s">
        <v>2015</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2020</v>
      </c>
      <c r="C4" s="408"/>
      <c r="D4" s="408"/>
      <c r="E4" s="408"/>
      <c r="F4" s="408"/>
      <c r="G4" s="284" t="s">
        <v>2</v>
      </c>
      <c r="H4" s="284"/>
      <c r="I4" s="284"/>
      <c r="J4" s="284"/>
      <c r="K4" s="284"/>
      <c r="L4" s="284"/>
      <c r="M4" s="284"/>
      <c r="N4" s="274" t="s">
        <v>3</v>
      </c>
      <c r="O4" s="274"/>
      <c r="P4" s="274"/>
      <c r="Q4" s="274"/>
      <c r="R4" s="274"/>
      <c r="S4" s="274"/>
      <c r="T4" s="338" t="s">
        <v>2016</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v>1334567890</v>
      </c>
      <c r="C5" s="407"/>
      <c r="D5" s="407"/>
      <c r="E5" s="407"/>
      <c r="F5" s="407"/>
      <c r="G5" s="285" t="s">
        <v>2033</v>
      </c>
      <c r="H5" s="285"/>
      <c r="I5" s="285"/>
      <c r="J5" s="285"/>
      <c r="K5" s="285"/>
      <c r="L5" s="285"/>
      <c r="M5" s="285"/>
      <c r="N5" s="364" t="s">
        <v>95</v>
      </c>
      <c r="O5" s="364"/>
      <c r="P5" s="364"/>
      <c r="Q5" s="364" t="s">
        <v>96</v>
      </c>
      <c r="R5" s="364"/>
      <c r="S5" s="364"/>
      <c r="T5" s="365">
        <v>2250000</v>
      </c>
      <c r="U5" s="366"/>
      <c r="V5" s="366"/>
      <c r="W5" s="366"/>
      <c r="X5" s="366"/>
      <c r="Y5" s="366"/>
      <c r="Z5" s="366"/>
      <c r="AA5" s="366"/>
      <c r="AB5" s="367"/>
      <c r="AC5" s="353" t="s">
        <v>1981</v>
      </c>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t="s">
        <v>2034</v>
      </c>
      <c r="C8" s="410"/>
      <c r="D8" s="410"/>
      <c r="E8" s="410"/>
      <c r="F8" s="411"/>
      <c r="G8" s="415" t="s">
        <v>1894</v>
      </c>
      <c r="H8" s="416"/>
      <c r="I8" s="400" t="str">
        <f>IFERROR(IF(OR(H98=4,H98=5),IF(AM8=1,"処遇加算Ⅰ",IF(AM8=2,"処遇加算Ⅱ","")),""),"")</f>
        <v>処遇加算Ⅰ</v>
      </c>
      <c r="J8" s="401"/>
      <c r="K8" s="401"/>
      <c r="L8" s="402"/>
      <c r="M8" s="400" t="str">
        <f>IFERROR(IF(OR(H98=4,H98=5),IF(AM8=1,"特定加算なし",IF(AM8=2,"特定加算なし","")),""),"")</f>
        <v>特定加算なし</v>
      </c>
      <c r="N8" s="401"/>
      <c r="O8" s="401"/>
      <c r="P8" s="402"/>
      <c r="Q8" s="400" t="str">
        <f>IFERROR(IF(OR(H98=4,H98=5),IF(AM8=1,"ベア加算",IF(AM8=2,"ベア加算","")),""),"")</f>
        <v>ベア加算</v>
      </c>
      <c r="R8" s="401"/>
      <c r="S8" s="401"/>
      <c r="T8" s="402"/>
      <c r="U8" s="288" t="s">
        <v>1873</v>
      </c>
      <c r="V8" s="288"/>
      <c r="W8" s="288"/>
      <c r="X8" s="289"/>
      <c r="Y8" s="38"/>
      <c r="Z8" s="361" t="s">
        <v>76</v>
      </c>
      <c r="AA8" s="362"/>
      <c r="AB8" s="363"/>
      <c r="AC8" s="39"/>
      <c r="AD8" s="356" t="s">
        <v>77</v>
      </c>
      <c r="AE8" s="356"/>
      <c r="AF8" s="357"/>
      <c r="AM8" s="354">
        <v>1</v>
      </c>
      <c r="AN8" s="223" t="s">
        <v>1958</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f>IFERROR(VLOOKUP(AC5,【参考】数式用!$A$5:$N$27,MATCH(I8,【参考】数式用!$B$4:$J$4,0)+1,FALSE),"")</f>
        <v>4.3999999999999997E-2</v>
      </c>
      <c r="J9" s="290"/>
      <c r="K9" s="290"/>
      <c r="L9" s="405"/>
      <c r="M9" s="404">
        <f>IFERROR(VLOOKUP(AC5,【参考】数式用!$A$5:$N$27,MATCH(M8,【参考】数式用!$B$4:$J$4,0)+1,FALSE),"")</f>
        <v>0</v>
      </c>
      <c r="N9" s="290"/>
      <c r="O9" s="290"/>
      <c r="P9" s="405"/>
      <c r="Q9" s="404">
        <f>IFERROR(VLOOKUP(AC5,【参考】数式用!$A$5:$N$27,MATCH(Q8,【参考】数式用!$B$4:$J$4,0)+1,FALSE),"")</f>
        <v>1.0999999999999999E-2</v>
      </c>
      <c r="R9" s="290"/>
      <c r="S9" s="290"/>
      <c r="T9" s="405"/>
      <c r="U9" s="290">
        <f>SUM(I9,M9,Q9)</f>
        <v>5.4999999999999993E-2</v>
      </c>
      <c r="V9" s="290"/>
      <c r="W9" s="290"/>
      <c r="X9" s="291"/>
      <c r="Y9" s="358">
        <f>IFERROR(IF(AM8=1,VLOOKUP(AC5,【参考】数式用!$A$5:$N$27,13,FALSE),""),"")</f>
        <v>6.699999999999999E-2</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f>IFERROR(IF(AM8&lt;&gt;0,T105+Y105,"先に新加算の区分を選択"),"")</f>
        <v>1705500</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v>1800000</v>
      </c>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f>IFERROR(ROUNDDOWN(ROUNDDOWN(ROUND(T5*VLOOKUP(AC5,【参考】数式用!$A$5:$N$37,14,FALSE),0),0)*AD108*0.5,0),"")</f>
        <v>618750</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v>655000</v>
      </c>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2017</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2</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1959</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2</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1</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2</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1</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1</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1</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1</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v>6</v>
      </c>
      <c r="F58" s="242"/>
      <c r="G58" s="63" t="s">
        <v>41</v>
      </c>
      <c r="H58" s="241" t="s">
        <v>2035</v>
      </c>
      <c r="I58" s="242"/>
      <c r="J58" s="63" t="s">
        <v>42</v>
      </c>
      <c r="K58" s="241" t="s">
        <v>2035</v>
      </c>
      <c r="L58" s="242"/>
      <c r="M58" s="63" t="s">
        <v>43</v>
      </c>
      <c r="N58" s="59"/>
      <c r="O58" s="243" t="s">
        <v>44</v>
      </c>
      <c r="P58" s="243"/>
      <c r="Q58" s="243"/>
      <c r="R58" s="244" t="s">
        <v>2036</v>
      </c>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t="s">
        <v>2037</v>
      </c>
      <c r="U59" s="270"/>
      <c r="V59" s="270"/>
      <c r="W59" s="270"/>
      <c r="X59" s="270"/>
      <c r="Y59" s="282" t="s">
        <v>47</v>
      </c>
      <c r="Z59" s="282"/>
      <c r="AA59" s="270" t="s">
        <v>2038</v>
      </c>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t="s">
        <v>2039</v>
      </c>
      <c r="I63" s="273"/>
      <c r="J63" s="273"/>
      <c r="K63" s="273"/>
      <c r="L63" s="273"/>
      <c r="M63" s="273"/>
      <c r="N63" s="273"/>
      <c r="O63" s="273"/>
      <c r="P63" s="273"/>
      <c r="Q63" s="273"/>
      <c r="R63" s="274" t="s">
        <v>1876</v>
      </c>
      <c r="S63" s="274"/>
      <c r="T63" s="274"/>
      <c r="U63" s="71" t="s">
        <v>1877</v>
      </c>
      <c r="V63" s="275">
        <v>100</v>
      </c>
      <c r="W63" s="275"/>
      <c r="X63" s="72" t="s">
        <v>1878</v>
      </c>
      <c r="Y63" s="275">
        <v>1234</v>
      </c>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○○ケアサービス</v>
      </c>
      <c r="I64" s="276"/>
      <c r="J64" s="276"/>
      <c r="K64" s="276"/>
      <c r="L64" s="276"/>
      <c r="M64" s="276"/>
      <c r="N64" s="276"/>
      <c r="O64" s="276"/>
      <c r="P64" s="276"/>
      <c r="Q64" s="276"/>
      <c r="R64" s="274"/>
      <c r="S64" s="274"/>
      <c r="T64" s="274"/>
      <c r="U64" s="277" t="s">
        <v>2040</v>
      </c>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代表取締役</v>
      </c>
      <c r="I66" s="217"/>
      <c r="J66" s="217"/>
      <c r="K66" s="217"/>
      <c r="L66" s="217"/>
      <c r="M66" s="217"/>
      <c r="N66" s="217"/>
      <c r="O66" s="274" t="s">
        <v>1881</v>
      </c>
      <c r="P66" s="274"/>
      <c r="Q66" s="274"/>
      <c r="R66" s="272" t="s">
        <v>1875</v>
      </c>
      <c r="S66" s="272"/>
      <c r="T66" s="272"/>
      <c r="U66" s="273" t="s">
        <v>2042</v>
      </c>
      <c r="V66" s="273"/>
      <c r="W66" s="273"/>
      <c r="X66" s="273"/>
      <c r="Y66" s="273"/>
      <c r="Z66" s="273"/>
      <c r="AA66" s="273"/>
      <c r="AB66" s="220" t="s">
        <v>1882</v>
      </c>
      <c r="AC66" s="221"/>
      <c r="AD66" s="221"/>
      <c r="AE66" s="222"/>
      <c r="AF66" s="216" t="s">
        <v>2043</v>
      </c>
      <c r="AG66" s="216"/>
      <c r="AH66" s="216"/>
      <c r="AI66" s="216"/>
      <c r="AJ66" s="216"/>
      <c r="AK66" s="216"/>
      <c r="AM66" s="40"/>
    </row>
    <row r="67" spans="2:39" ht="18.75">
      <c r="B67" s="274"/>
      <c r="C67" s="274"/>
      <c r="D67" s="274"/>
      <c r="E67" s="274" t="s">
        <v>47</v>
      </c>
      <c r="F67" s="274"/>
      <c r="G67" s="274"/>
      <c r="H67" s="217" t="str">
        <f t="shared" ref="H67" si="0">IF(AA59="","",AA59)</f>
        <v>厚労　花子</v>
      </c>
      <c r="I67" s="217"/>
      <c r="J67" s="217"/>
      <c r="K67" s="217"/>
      <c r="L67" s="217"/>
      <c r="M67" s="217"/>
      <c r="N67" s="217"/>
      <c r="O67" s="274"/>
      <c r="P67" s="274"/>
      <c r="Q67" s="274"/>
      <c r="R67" s="218" t="s">
        <v>47</v>
      </c>
      <c r="S67" s="218"/>
      <c r="T67" s="218"/>
      <c r="U67" s="219" t="s">
        <v>2041</v>
      </c>
      <c r="V67" s="219"/>
      <c r="W67" s="219"/>
      <c r="X67" s="219"/>
      <c r="Y67" s="219"/>
      <c r="Z67" s="219"/>
      <c r="AA67" s="219"/>
      <c r="AB67" s="220" t="s">
        <v>1883</v>
      </c>
      <c r="AC67" s="221"/>
      <c r="AD67" s="221"/>
      <c r="AE67" s="222"/>
      <c r="AF67" s="283" t="s">
        <v>2044</v>
      </c>
      <c r="AG67" s="216"/>
      <c r="AH67" s="216"/>
      <c r="AI67" s="216"/>
      <c r="AJ67" s="216"/>
      <c r="AK67" s="216"/>
      <c r="AM67" s="40"/>
    </row>
    <row r="68" spans="2:39">
      <c r="AM68" s="40"/>
    </row>
    <row r="69" spans="2:39" ht="29.25" customHeight="1" thickBot="1">
      <c r="B69" s="268" t="s">
        <v>2018</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2021</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1</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2022</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2023</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2024</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2025</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1</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1</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1</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2026</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2027</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2028</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処遇加算Ⅰ</v>
      </c>
      <c r="F103" s="382"/>
      <c r="G103" s="382"/>
      <c r="H103" s="382"/>
      <c r="I103" s="383"/>
      <c r="J103" s="371" t="str">
        <f>M8</f>
        <v>特定加算なし</v>
      </c>
      <c r="K103" s="371"/>
      <c r="L103" s="371"/>
      <c r="M103" s="371"/>
      <c r="N103" s="371"/>
      <c r="O103" s="371" t="str">
        <f>Q8</f>
        <v>ベア加算</v>
      </c>
      <c r="P103" s="371"/>
      <c r="Q103" s="371"/>
      <c r="R103" s="371"/>
      <c r="S103" s="372"/>
      <c r="T103" s="373" t="s">
        <v>1873</v>
      </c>
      <c r="U103" s="374"/>
      <c r="V103" s="374"/>
      <c r="W103" s="374"/>
      <c r="X103" s="375"/>
      <c r="Y103" s="377" t="str">
        <f>IFERROR(IF(AM8=1,"新加算Ⅲ",IF(AM8=2,"新加算Ⅳ","")),"")</f>
        <v>新加算Ⅲ</v>
      </c>
      <c r="Z103" s="378"/>
      <c r="AA103" s="378"/>
      <c r="AB103" s="378"/>
      <c r="AC103" s="378"/>
      <c r="AD103" s="378"/>
      <c r="AE103" s="379"/>
    </row>
    <row r="104" spans="2:31" ht="15" customHeight="1" thickBot="1">
      <c r="B104" s="254" t="s">
        <v>1892</v>
      </c>
      <c r="C104" s="255"/>
      <c r="D104" s="255"/>
      <c r="E104" s="265">
        <f>I9</f>
        <v>4.3999999999999997E-2</v>
      </c>
      <c r="F104" s="266"/>
      <c r="G104" s="266"/>
      <c r="H104" s="266"/>
      <c r="I104" s="267"/>
      <c r="J104" s="256">
        <f>M9</f>
        <v>0</v>
      </c>
      <c r="K104" s="256"/>
      <c r="L104" s="256"/>
      <c r="M104" s="256"/>
      <c r="N104" s="256"/>
      <c r="O104" s="256">
        <f>Q9</f>
        <v>1.0999999999999999E-2</v>
      </c>
      <c r="P104" s="256"/>
      <c r="Q104" s="256"/>
      <c r="R104" s="256"/>
      <c r="S104" s="257"/>
      <c r="T104" s="258">
        <f>U9</f>
        <v>5.4999999999999993E-2</v>
      </c>
      <c r="U104" s="258"/>
      <c r="V104" s="258"/>
      <c r="W104" s="258"/>
      <c r="X104" s="258"/>
      <c r="Y104" s="376">
        <f>IFERROR(IF(AM8=1,Y9,IF(AM8=2,AC9,"")),"")</f>
        <v>6.699999999999999E-2</v>
      </c>
      <c r="Z104" s="267"/>
      <c r="AA104" s="267"/>
      <c r="AB104" s="256"/>
      <c r="AC104" s="256"/>
      <c r="AD104" s="256"/>
      <c r="AE104" s="257"/>
    </row>
    <row r="105" spans="2:31">
      <c r="B105" s="248" t="s">
        <v>1893</v>
      </c>
      <c r="C105" s="249"/>
      <c r="D105" s="250"/>
      <c r="E105" s="261">
        <f>IFERROR(ROUNDDOWN(ROUND(T5*I9,0),0)*W108,"")</f>
        <v>198000</v>
      </c>
      <c r="F105" s="262"/>
      <c r="G105" s="262"/>
      <c r="H105" s="262"/>
      <c r="I105" s="96" t="s">
        <v>1891</v>
      </c>
      <c r="J105" s="263">
        <f>IFERROR(ROUNDDOWN(ROUND(W5*M9,0),0)*W108,"")</f>
        <v>0</v>
      </c>
      <c r="K105" s="264"/>
      <c r="L105" s="264"/>
      <c r="M105" s="264"/>
      <c r="N105" s="96" t="s">
        <v>1891</v>
      </c>
      <c r="O105" s="263">
        <f>IFERROR(ROUNDDOWN(ROUND(W5*Q9,0),0)*W108,"")</f>
        <v>0</v>
      </c>
      <c r="P105" s="264"/>
      <c r="Q105" s="264"/>
      <c r="R105" s="264"/>
      <c r="S105" s="97" t="s">
        <v>1891</v>
      </c>
      <c r="T105" s="380">
        <f>IFERROR(SUM(E105,J105,O105),"")</f>
        <v>198000</v>
      </c>
      <c r="U105" s="380"/>
      <c r="V105" s="380"/>
      <c r="W105" s="380"/>
      <c r="X105" s="98" t="s">
        <v>1891</v>
      </c>
      <c r="Y105" s="263">
        <f>IFERROR(IF(AM8=1,ROUNDDOWN(ROUND(T5*Y9,0),0)*AD108,IF(AM8=2,ROUNDDOWN(ROUND(T5*AC9,0),0)*AD108,"")),"")</f>
        <v>1507500</v>
      </c>
      <c r="Z105" s="264"/>
      <c r="AA105" s="264"/>
      <c r="AB105" s="264"/>
      <c r="AC105" s="264"/>
      <c r="AD105" s="264"/>
      <c r="AE105" s="99" t="s">
        <v>1891</v>
      </c>
    </row>
    <row r="106" spans="2:31">
      <c r="B106" s="251"/>
      <c r="C106" s="252"/>
      <c r="D106" s="253"/>
      <c r="E106" s="247" t="str">
        <f>IFERROR("("&amp;TEXT(E105/W108,"#,##0円")&amp;"/月)","")</f>
        <v>(99,000円/月)</v>
      </c>
      <c r="F106" s="259"/>
      <c r="G106" s="259"/>
      <c r="H106" s="259"/>
      <c r="I106" s="245"/>
      <c r="J106" s="246" t="str">
        <f>IFERROR("("&amp;TEXT(J105/W108,"#,##0円")&amp;"/月)","")</f>
        <v>(0円/月)</v>
      </c>
      <c r="K106" s="246"/>
      <c r="L106" s="246"/>
      <c r="M106" s="246"/>
      <c r="N106" s="246"/>
      <c r="O106" s="246" t="str">
        <f>IFERROR("("&amp;TEXT(O105/W108,"#,##0円")&amp;"/月)","")</f>
        <v>(0円/月)</v>
      </c>
      <c r="P106" s="246"/>
      <c r="Q106" s="246"/>
      <c r="R106" s="246"/>
      <c r="S106" s="246"/>
      <c r="T106" s="245" t="str">
        <f>IFERROR("("&amp;TEXT(T105/W108,"#,##0円")&amp;"/月)","")</f>
        <v>(99,000円/月)</v>
      </c>
      <c r="U106" s="246"/>
      <c r="V106" s="246"/>
      <c r="W106" s="246"/>
      <c r="X106" s="247"/>
      <c r="Y106" s="246" t="str">
        <f>IFERROR("("&amp;TEXT(Y105/AD108,"#,##0円")&amp;"/月)","")</f>
        <v>(150,750円/月)</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hyperlinks>
    <hyperlink ref="AF67" r:id="rId1" xr:uid="{652D7909-C71D-45C6-B1FC-24EDB537D129}"/>
  </hyperlinks>
  <pageMargins left="0.70866141732283472" right="0.70866141732283472" top="0.74803149606299213" bottom="0.74803149606299213" header="0.31496062992125984" footer="0.31496062992125984"/>
  <pageSetup paperSize="9" scale="96" fitToHeight="0" orientation="portrait" r:id="rId2"/>
  <rowBreaks count="1" manualBreakCount="1">
    <brk id="61" max="37" man="1"/>
  </rowBreaks>
  <drawing r:id="rId3"/>
  <legacyDrawing r:id="rId4"/>
  <mc:AlternateContent xmlns:mc="http://schemas.openxmlformats.org/markup-compatibility/2006">
    <mc:Choice Requires="x14">
      <controls>
        <mc:AlternateContent xmlns:mc="http://schemas.openxmlformats.org/markup-compatibility/2006">
          <mc:Choice Requires="x14">
            <control shapeId="1064" r:id="rId5"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6"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7"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8"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9"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10"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1"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2"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3"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4"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5"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6"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7"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8"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9"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20"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1"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2"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3"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4"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5"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6"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7"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8"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9"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30"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1"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2"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3"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4"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5"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6"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7"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8"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9"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40"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1"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2"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3"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4"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5"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6"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7"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8"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zoomScale="110" zoomScaleNormal="46" zoomScaleSheetLayoutView="110" workbookViewId="0">
      <selection activeCell="B64" sqref="B64:E64"/>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札幌市</v>
      </c>
      <c r="AF1" s="481"/>
      <c r="AG1" s="481"/>
      <c r="AH1" s="481"/>
      <c r="AI1" s="481"/>
      <c r="AJ1" s="481"/>
      <c r="AK1" s="481"/>
    </row>
    <row r="2" spans="2:40" ht="24" customHeight="1">
      <c r="B2" s="396" t="s">
        <v>2019</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2020</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f>IF('別紙様式7-1（計画書）'!B5="","",'別紙様式7-1（計画書）'!B5)</f>
        <v>1334567890</v>
      </c>
      <c r="C5" s="481"/>
      <c r="D5" s="481"/>
      <c r="E5" s="481"/>
      <c r="F5" s="481"/>
      <c r="G5" s="479" t="str">
        <f>IF('別紙様式7-1（計画書）'!G5="","",'別紙様式7-1（計画書）'!G5)</f>
        <v>札幌市</v>
      </c>
      <c r="H5" s="479"/>
      <c r="I5" s="479"/>
      <c r="J5" s="479"/>
      <c r="K5" s="479"/>
      <c r="L5" s="479"/>
      <c r="M5" s="479"/>
      <c r="N5" s="480" t="str">
        <f>IF('別紙様式7-1（計画書）'!N5="","",'別紙様式7-1（計画書）'!N5)</f>
        <v>北海道</v>
      </c>
      <c r="O5" s="480"/>
      <c r="P5" s="480"/>
      <c r="Q5" s="480" t="str">
        <f>IF('別紙様式7-1（計画書）'!Q5="","",'別紙様式7-1（計画書）'!Q5)</f>
        <v>札幌市</v>
      </c>
      <c r="R5" s="480"/>
      <c r="S5" s="480"/>
      <c r="T5" s="482" t="str">
        <f>IF('別紙様式7-1（計画書）'!AC5="","",'別紙様式7-1（計画書）'!AC5)</f>
        <v>生活介護</v>
      </c>
      <c r="U5" s="483"/>
      <c r="V5" s="483"/>
      <c r="W5" s="483"/>
      <c r="X5" s="483"/>
      <c r="Y5" s="483"/>
      <c r="Z5" s="483"/>
      <c r="AA5" s="483"/>
      <c r="AB5" s="484"/>
      <c r="AC5" s="482" t="str">
        <f>IF('別紙様式7-1（計画書）'!B8="","",'別紙様式7-1（計画書）'!B8)</f>
        <v>○○ケアセンター</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処遇加算Ⅰ</v>
      </c>
      <c r="F9" s="472"/>
      <c r="G9" s="472"/>
      <c r="H9" s="473"/>
      <c r="I9" s="474" t="str">
        <f>IF('別紙様式7-1（計画書）'!M8="","",'別紙様式7-1（計画書）'!M8)</f>
        <v>特定加算なし</v>
      </c>
      <c r="J9" s="472"/>
      <c r="K9" s="472"/>
      <c r="L9" s="473"/>
      <c r="M9" s="474" t="str">
        <f>IF('別紙様式7-1（計画書）'!Q8="","",'別紙様式7-1（計画書）'!Q8)</f>
        <v>ベア加算</v>
      </c>
      <c r="N9" s="472"/>
      <c r="O9" s="472"/>
      <c r="P9" s="475"/>
      <c r="Q9" s="476" t="s">
        <v>1873</v>
      </c>
      <c r="R9" s="477"/>
      <c r="S9" s="477"/>
      <c r="T9" s="478"/>
      <c r="U9" s="485" t="str">
        <f>IFERROR(IF('別紙様式7-1（計画書）'!AM8=1,"新加算Ⅲ",IF('別紙様式7-1（計画書）'!AM8=2,"新加算Ⅳ","")),"")</f>
        <v>新加算Ⅲ</v>
      </c>
      <c r="V9" s="486"/>
      <c r="W9" s="486"/>
      <c r="X9" s="486"/>
      <c r="Y9" s="486"/>
      <c r="Z9" s="487"/>
      <c r="AC9" s="34"/>
    </row>
    <row r="10" spans="2:40" ht="22.5" customHeight="1" thickBot="1">
      <c r="B10" s="254" t="s">
        <v>1898</v>
      </c>
      <c r="C10" s="255"/>
      <c r="D10" s="468"/>
      <c r="E10" s="446">
        <v>562310</v>
      </c>
      <c r="F10" s="447"/>
      <c r="G10" s="447"/>
      <c r="H10" s="447"/>
      <c r="I10" s="466">
        <v>0</v>
      </c>
      <c r="J10" s="447"/>
      <c r="K10" s="447"/>
      <c r="L10" s="467"/>
      <c r="M10" s="447">
        <v>102506</v>
      </c>
      <c r="N10" s="447"/>
      <c r="O10" s="447"/>
      <c r="P10" s="447"/>
      <c r="Q10" s="456">
        <f>SUM(E10,I10,M10)</f>
        <v>664816</v>
      </c>
      <c r="R10" s="457"/>
      <c r="S10" s="457"/>
      <c r="T10" s="457"/>
      <c r="U10" s="446">
        <v>3524210</v>
      </c>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4189026</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v>
      </c>
    </row>
    <row r="17" spans="2:38" s="27" customFormat="1" ht="6.95" customHeight="1" thickBot="1">
      <c r="B17" s="320" t="s">
        <v>1909</v>
      </c>
      <c r="C17" s="321"/>
      <c r="D17" s="321"/>
      <c r="E17" s="321"/>
      <c r="F17" s="321"/>
      <c r="G17" s="321"/>
      <c r="H17" s="321"/>
      <c r="I17" s="321"/>
      <c r="J17" s="321"/>
      <c r="K17" s="321"/>
      <c r="L17" s="321"/>
      <c r="M17" s="322"/>
      <c r="N17" s="306">
        <v>5000000</v>
      </c>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319012760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v>324012760</v>
      </c>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5000000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310254010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v>323895307</v>
      </c>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v>112647</v>
      </c>
      <c r="V27" s="493"/>
      <c r="W27" s="493"/>
      <c r="X27" s="493"/>
      <c r="Y27" s="493"/>
      <c r="Z27" s="494"/>
      <c r="AA27" s="105" t="s">
        <v>10</v>
      </c>
      <c r="AB27" s="109"/>
      <c r="AC27" s="109"/>
    </row>
    <row r="28" spans="2:38" ht="21.75" customHeight="1" thickBot="1">
      <c r="B28" s="489"/>
      <c r="C28" s="498" t="s">
        <v>2030</v>
      </c>
      <c r="D28" s="499"/>
      <c r="E28" s="499"/>
      <c r="F28" s="499"/>
      <c r="G28" s="499"/>
      <c r="H28" s="499"/>
      <c r="I28" s="499"/>
      <c r="J28" s="499"/>
      <c r="K28" s="499"/>
      <c r="L28" s="499"/>
      <c r="M28" s="499"/>
      <c r="N28" s="499"/>
      <c r="O28" s="499"/>
      <c r="P28" s="499"/>
      <c r="Q28" s="499"/>
      <c r="R28" s="499"/>
      <c r="S28" s="499"/>
      <c r="T28" s="500"/>
      <c r="U28" s="501">
        <v>13528650</v>
      </c>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2017</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1</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1959</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2029</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1</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v>7</v>
      </c>
      <c r="F52" s="433"/>
      <c r="G52" s="112" t="s">
        <v>41</v>
      </c>
      <c r="H52" s="432" t="s">
        <v>2035</v>
      </c>
      <c r="I52" s="433"/>
      <c r="J52" s="112" t="s">
        <v>42</v>
      </c>
      <c r="K52" s="432" t="s">
        <v>2035</v>
      </c>
      <c r="L52" s="433"/>
      <c r="M52" s="112" t="s">
        <v>43</v>
      </c>
      <c r="N52" s="111"/>
      <c r="O52" s="434" t="s">
        <v>44</v>
      </c>
      <c r="P52" s="434"/>
      <c r="Q52" s="434"/>
      <c r="R52" s="435" t="s">
        <v>2036</v>
      </c>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t="s">
        <v>2037</v>
      </c>
      <c r="U53" s="438"/>
      <c r="V53" s="438"/>
      <c r="W53" s="438"/>
      <c r="X53" s="438"/>
      <c r="Y53" s="439" t="s">
        <v>47</v>
      </c>
      <c r="Z53" s="439"/>
      <c r="AA53" s="438" t="s">
        <v>2038</v>
      </c>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マルマルケアサービス</v>
      </c>
      <c r="I57" s="425"/>
      <c r="J57" s="425"/>
      <c r="K57" s="425"/>
      <c r="L57" s="425"/>
      <c r="M57" s="425"/>
      <c r="N57" s="425"/>
      <c r="O57" s="425"/>
      <c r="P57" s="425"/>
      <c r="Q57" s="425"/>
      <c r="R57" s="274" t="s">
        <v>1876</v>
      </c>
      <c r="S57" s="274"/>
      <c r="T57" s="274"/>
      <c r="U57" s="71" t="s">
        <v>1877</v>
      </c>
      <c r="V57" s="426">
        <f>IF('別紙様式7-1（計画書）'!V63="","",'別紙様式7-1（計画書）'!V63)</f>
        <v>100</v>
      </c>
      <c r="W57" s="426"/>
      <c r="X57" s="72" t="s">
        <v>1878</v>
      </c>
      <c r="Y57" s="426">
        <f>IF('別紙様式7-1（計画書）'!Y63="","",'別紙様式7-1（計画書）'!Y63)</f>
        <v>1234</v>
      </c>
      <c r="Z57" s="427"/>
      <c r="AG57" s="36"/>
      <c r="AH57" s="36"/>
      <c r="AI57" s="36"/>
    </row>
    <row r="58" spans="2:37">
      <c r="B58" s="274"/>
      <c r="C58" s="274"/>
      <c r="D58" s="274"/>
      <c r="E58" s="218" t="s">
        <v>1879</v>
      </c>
      <c r="F58" s="218"/>
      <c r="G58" s="218"/>
      <c r="H58" s="428" t="str">
        <f>IF('別紙様式7-1（計画書）'!H64="","",'別紙様式7-1（計画書）'!H64)</f>
        <v>○○ケアサービス</v>
      </c>
      <c r="I58" s="428"/>
      <c r="J58" s="428"/>
      <c r="K58" s="428"/>
      <c r="L58" s="428"/>
      <c r="M58" s="428"/>
      <c r="N58" s="428"/>
      <c r="O58" s="428"/>
      <c r="P58" s="428"/>
      <c r="Q58" s="428"/>
      <c r="R58" s="274"/>
      <c r="S58" s="274"/>
      <c r="T58" s="274"/>
      <c r="U58" s="429" t="str">
        <f>IF('別紙様式7-1（計画書）'!U64="","",'別紙様式7-1（計画書）'!U64)</f>
        <v>東京都千代田区霞が関1-2-2 ○○ビル18F</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代表取締役</v>
      </c>
      <c r="I60" s="423"/>
      <c r="J60" s="423"/>
      <c r="K60" s="423"/>
      <c r="L60" s="423"/>
      <c r="M60" s="423"/>
      <c r="N60" s="423"/>
      <c r="O60" s="274" t="s">
        <v>1881</v>
      </c>
      <c r="P60" s="274"/>
      <c r="Q60" s="274"/>
      <c r="R60" s="272" t="s">
        <v>1875</v>
      </c>
      <c r="S60" s="272"/>
      <c r="T60" s="272"/>
      <c r="U60" s="425" t="str">
        <f>IF('別紙様式7-1（計画書）'!U66="","",'別紙様式7-1（計画書）'!U66)</f>
        <v>コウロウ　タロウ</v>
      </c>
      <c r="V60" s="425"/>
      <c r="W60" s="425"/>
      <c r="X60" s="425"/>
      <c r="Y60" s="425"/>
      <c r="Z60" s="425"/>
      <c r="AA60" s="425"/>
      <c r="AB60" s="220" t="s">
        <v>1882</v>
      </c>
      <c r="AC60" s="221"/>
      <c r="AD60" s="221"/>
      <c r="AE60" s="222"/>
      <c r="AF60" s="423" t="str">
        <f>IF('別紙様式7-1（計画書）'!AF66="","",'別紙様式7-1（計画書）'!AF66)</f>
        <v>03-XXXX-XXXX</v>
      </c>
      <c r="AG60" s="423"/>
      <c r="AH60" s="423"/>
      <c r="AI60" s="423"/>
      <c r="AJ60" s="423"/>
      <c r="AK60" s="423"/>
    </row>
    <row r="61" spans="2:37">
      <c r="B61" s="274"/>
      <c r="C61" s="274"/>
      <c r="D61" s="274"/>
      <c r="E61" s="274" t="s">
        <v>47</v>
      </c>
      <c r="F61" s="274"/>
      <c r="G61" s="274"/>
      <c r="H61" s="423" t="str">
        <f>IF('別紙様式7-1（計画書）'!H67="","",'別紙様式7-1（計画書）'!H67)</f>
        <v>厚労　花子</v>
      </c>
      <c r="I61" s="423"/>
      <c r="J61" s="423"/>
      <c r="K61" s="423"/>
      <c r="L61" s="423"/>
      <c r="M61" s="423"/>
      <c r="N61" s="423"/>
      <c r="O61" s="274"/>
      <c r="P61" s="274"/>
      <c r="Q61" s="274"/>
      <c r="R61" s="218" t="s">
        <v>47</v>
      </c>
      <c r="S61" s="218"/>
      <c r="T61" s="218"/>
      <c r="U61" s="424" t="str">
        <f>IF('別紙様式7-1（計画書）'!U67="","",'別紙様式7-1（計画書）'!U67)</f>
        <v>厚労　太郎</v>
      </c>
      <c r="V61" s="424"/>
      <c r="W61" s="424"/>
      <c r="X61" s="424"/>
      <c r="Y61" s="424"/>
      <c r="Z61" s="424"/>
      <c r="AA61" s="424"/>
      <c r="AB61" s="220" t="s">
        <v>1883</v>
      </c>
      <c r="AC61" s="221"/>
      <c r="AD61" s="221"/>
      <c r="AE61" s="222"/>
      <c r="AF61" s="423" t="str">
        <f>IF('別紙様式7-1（計画書）'!AF67="","",'別紙様式7-1（計画書）'!AF67)</f>
        <v>aaa@aaa.aa.jp</v>
      </c>
      <c r="AG61" s="423"/>
      <c r="AH61" s="423"/>
      <c r="AI61" s="423"/>
      <c r="AJ61" s="423"/>
      <c r="AK61" s="423"/>
    </row>
    <row r="63" spans="2:37" ht="33" customHeight="1" thickBot="1">
      <c r="B63" s="269" t="s">
        <v>2045</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2021</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1</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2022</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2023</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2024</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2025</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1</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1</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1</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2026</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2027</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2028</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8"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topLeftCell="A6" zoomScale="60" zoomScaleNormal="80" workbookViewId="0">
      <selection activeCell="C21" sqref="C21"/>
    </sheetView>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1960</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2013</v>
      </c>
      <c r="D8" s="516" t="s">
        <v>1929</v>
      </c>
      <c r="E8" s="517"/>
      <c r="F8" s="22" t="s">
        <v>1930</v>
      </c>
      <c r="G8" s="22" t="s">
        <v>72</v>
      </c>
      <c r="H8" s="22" t="s">
        <v>1931</v>
      </c>
      <c r="I8" s="22" t="s">
        <v>1932</v>
      </c>
    </row>
    <row r="9" spans="1:9" ht="150.75" customHeight="1">
      <c r="A9" s="8" t="s">
        <v>73</v>
      </c>
      <c r="B9" s="20"/>
      <c r="C9" s="22" t="s">
        <v>2014</v>
      </c>
      <c r="D9" s="516" t="s">
        <v>1933</v>
      </c>
      <c r="E9" s="517"/>
      <c r="F9" s="22" t="s">
        <v>1934</v>
      </c>
      <c r="G9" s="22" t="s">
        <v>74</v>
      </c>
      <c r="H9" s="22" t="s">
        <v>1935</v>
      </c>
      <c r="I9" s="22" t="s">
        <v>1936</v>
      </c>
    </row>
    <row r="10" spans="1:9" ht="78" customHeight="1">
      <c r="A10" s="510" t="s">
        <v>1973</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1974</v>
      </c>
      <c r="B15" s="4"/>
      <c r="C15" s="24"/>
      <c r="D15" s="24"/>
      <c r="E15" s="4"/>
      <c r="F15" s="4"/>
      <c r="G15" s="4"/>
      <c r="H15" s="4"/>
      <c r="I15" s="4"/>
    </row>
    <row r="16" spans="1:9" ht="27.75" customHeight="1">
      <c r="A16" s="13"/>
      <c r="B16" s="4"/>
      <c r="C16" s="12"/>
      <c r="D16" s="4"/>
      <c r="E16" s="4"/>
      <c r="F16" s="4"/>
      <c r="G16" s="4"/>
      <c r="H16" s="4"/>
      <c r="I16" s="4"/>
    </row>
    <row r="17" spans="1:9" ht="51" customHeight="1">
      <c r="A17" s="519" t="s">
        <v>1961</v>
      </c>
      <c r="B17" s="520"/>
      <c r="C17" s="16" t="s">
        <v>56</v>
      </c>
      <c r="D17" s="17" t="s">
        <v>1972</v>
      </c>
      <c r="E17" s="17" t="s">
        <v>1963</v>
      </c>
      <c r="F17" s="17" t="s">
        <v>1962</v>
      </c>
      <c r="G17" s="11"/>
      <c r="H17" s="11"/>
      <c r="I17" s="11"/>
    </row>
    <row r="18" spans="1:9" ht="115.5" customHeight="1">
      <c r="A18" s="521" t="s">
        <v>1964</v>
      </c>
      <c r="B18" s="520"/>
      <c r="C18" s="18" t="s">
        <v>1924</v>
      </c>
      <c r="D18" s="18" t="s">
        <v>1927</v>
      </c>
      <c r="E18" s="18" t="s">
        <v>1967</v>
      </c>
      <c r="F18" s="18" t="s">
        <v>1968</v>
      </c>
      <c r="G18" s="11"/>
      <c r="H18" s="11"/>
      <c r="I18" s="11"/>
    </row>
    <row r="19" spans="1:9" ht="105.75" customHeight="1">
      <c r="A19" s="521" t="s">
        <v>1965</v>
      </c>
      <c r="B19" s="520"/>
      <c r="C19" s="18" t="s">
        <v>2013</v>
      </c>
      <c r="D19" s="18" t="s">
        <v>1931</v>
      </c>
      <c r="E19" s="18" t="s">
        <v>1969</v>
      </c>
      <c r="F19" s="19" t="s">
        <v>1971</v>
      </c>
      <c r="G19" s="4"/>
      <c r="H19" s="4"/>
      <c r="I19" s="4"/>
    </row>
    <row r="20" spans="1:9" ht="95.25" customHeight="1">
      <c r="A20" s="521" t="s">
        <v>1966</v>
      </c>
      <c r="B20" s="520"/>
      <c r="C20" s="18" t="s">
        <v>2014</v>
      </c>
      <c r="D20" s="18" t="s">
        <v>1935</v>
      </c>
      <c r="E20" s="18" t="s">
        <v>1970</v>
      </c>
      <c r="F20" s="19" t="s">
        <v>1971</v>
      </c>
      <c r="G20" s="4"/>
      <c r="H20" s="4"/>
      <c r="I20" s="4"/>
    </row>
    <row r="21" spans="1:9" ht="15.75" customHeight="1">
      <c r="A21" s="4"/>
      <c r="B21" s="4"/>
      <c r="C21" s="4"/>
      <c r="D21" s="4"/>
      <c r="E21" s="4"/>
      <c r="F21" s="4"/>
      <c r="G21" s="4"/>
      <c r="H21" s="4"/>
      <c r="I21" s="4"/>
    </row>
    <row r="22" spans="1:9" ht="97.5" customHeight="1">
      <c r="A22" s="518" t="s">
        <v>2032</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1957</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2009</v>
      </c>
      <c r="C2" s="532"/>
      <c r="D2" s="532"/>
      <c r="E2" s="533"/>
      <c r="F2" s="534" t="s">
        <v>2010</v>
      </c>
      <c r="G2" s="535"/>
      <c r="H2" s="536"/>
      <c r="I2" s="528" t="s">
        <v>2011</v>
      </c>
      <c r="J2" s="537"/>
      <c r="K2" s="539" t="s">
        <v>2012</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1975</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1976</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1977</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1978</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1979</v>
      </c>
      <c r="B9" s="144">
        <v>8.8999999999999996E-2</v>
      </c>
      <c r="C9" s="145">
        <v>6.5000000000000002E-2</v>
      </c>
      <c r="D9" s="145">
        <v>3.5999999999999997E-2</v>
      </c>
      <c r="E9" s="146">
        <v>0</v>
      </c>
      <c r="F9" s="147">
        <v>6.0999999999999999E-2</v>
      </c>
      <c r="G9" s="149" t="s">
        <v>1980</v>
      </c>
      <c r="H9" s="148">
        <v>0</v>
      </c>
      <c r="I9" s="144">
        <v>4.4999999999999998E-2</v>
      </c>
      <c r="J9" s="146">
        <v>0</v>
      </c>
      <c r="K9" s="144">
        <v>0.223</v>
      </c>
      <c r="L9" s="149" t="s">
        <v>1980</v>
      </c>
      <c r="M9" s="145">
        <v>0.16200000000000001</v>
      </c>
      <c r="N9" s="145">
        <v>0.13800000000000001</v>
      </c>
      <c r="O9" s="129"/>
    </row>
    <row r="10" spans="1:15">
      <c r="A10" s="176" t="s">
        <v>1981</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1982</v>
      </c>
      <c r="B11" s="144">
        <v>8.5999999999999993E-2</v>
      </c>
      <c r="C11" s="145">
        <v>6.3E-2</v>
      </c>
      <c r="D11" s="145">
        <v>3.5000000000000003E-2</v>
      </c>
      <c r="E11" s="146">
        <v>0</v>
      </c>
      <c r="F11" s="147">
        <v>2.1000000000000001E-2</v>
      </c>
      <c r="G11" s="149" t="s">
        <v>1980</v>
      </c>
      <c r="H11" s="148">
        <v>0</v>
      </c>
      <c r="I11" s="144">
        <v>2.8000000000000001E-2</v>
      </c>
      <c r="J11" s="146">
        <v>0</v>
      </c>
      <c r="K11" s="144">
        <v>0.159</v>
      </c>
      <c r="L11" s="149" t="s">
        <v>1980</v>
      </c>
      <c r="M11" s="145">
        <v>0.13799999999999998</v>
      </c>
      <c r="N11" s="145">
        <v>0.11499999999999999</v>
      </c>
      <c r="O11" s="129"/>
    </row>
    <row r="12" spans="1:15">
      <c r="A12" s="176" t="s">
        <v>1983</v>
      </c>
      <c r="B12" s="144">
        <v>8.5999999999999993E-2</v>
      </c>
      <c r="C12" s="145">
        <v>6.3E-2</v>
      </c>
      <c r="D12" s="145">
        <v>3.5000000000000003E-2</v>
      </c>
      <c r="E12" s="146">
        <v>0</v>
      </c>
      <c r="F12" s="147">
        <v>2.1000000000000001E-2</v>
      </c>
      <c r="G12" s="149" t="s">
        <v>1980</v>
      </c>
      <c r="H12" s="148">
        <v>0</v>
      </c>
      <c r="I12" s="144">
        <v>2.8000000000000001E-2</v>
      </c>
      <c r="J12" s="146">
        <v>0</v>
      </c>
      <c r="K12" s="144">
        <v>0.159</v>
      </c>
      <c r="L12" s="149" t="s">
        <v>1980</v>
      </c>
      <c r="M12" s="145">
        <v>0.13799999999999998</v>
      </c>
      <c r="N12" s="145">
        <v>0.11499999999999999</v>
      </c>
      <c r="O12" s="129"/>
    </row>
    <row r="13" spans="1:15">
      <c r="A13" s="176" t="s">
        <v>1984</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1985</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1986</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1987</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1988</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1989</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1990</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1991</v>
      </c>
      <c r="B20" s="144">
        <v>6.4000000000000001E-2</v>
      </c>
      <c r="C20" s="145">
        <v>4.7E-2</v>
      </c>
      <c r="D20" s="145">
        <v>2.5999999999999999E-2</v>
      </c>
      <c r="E20" s="146">
        <v>0</v>
      </c>
      <c r="F20" s="147">
        <v>1.7000000000000001E-2</v>
      </c>
      <c r="G20" s="149" t="s">
        <v>1980</v>
      </c>
      <c r="H20" s="148">
        <v>0</v>
      </c>
      <c r="I20" s="144">
        <v>1.2999999999999999E-2</v>
      </c>
      <c r="J20" s="146">
        <v>0</v>
      </c>
      <c r="K20" s="144">
        <v>0.10299999999999999</v>
      </c>
      <c r="L20" s="149" t="s">
        <v>1980</v>
      </c>
      <c r="M20" s="145">
        <v>8.5999999999999993E-2</v>
      </c>
      <c r="N20" s="145">
        <v>6.8999999999999992E-2</v>
      </c>
      <c r="O20" s="129"/>
    </row>
    <row r="21" spans="1:15">
      <c r="A21" s="176" t="s">
        <v>1992</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1993</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1994</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1995</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1996</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1997</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1998</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1999</v>
      </c>
      <c r="B28" s="150">
        <v>8.1000000000000003E-2</v>
      </c>
      <c r="C28" s="151">
        <v>5.8999999999999997E-2</v>
      </c>
      <c r="D28" s="151">
        <v>3.3000000000000002E-2</v>
      </c>
      <c r="E28" s="146">
        <v>0</v>
      </c>
      <c r="F28" s="152">
        <v>1.0999999999999999E-2</v>
      </c>
      <c r="G28" s="149" t="s">
        <v>1980</v>
      </c>
      <c r="H28" s="148">
        <v>0</v>
      </c>
      <c r="I28" s="150">
        <v>0.02</v>
      </c>
      <c r="J28" s="146">
        <v>0</v>
      </c>
      <c r="K28" s="144">
        <v>0.129</v>
      </c>
      <c r="L28" s="149" t="s">
        <v>1980</v>
      </c>
      <c r="M28" s="145">
        <v>0.11800000000000001</v>
      </c>
      <c r="N28" s="145">
        <v>9.6000000000000002E-2</v>
      </c>
      <c r="O28" s="129"/>
    </row>
    <row r="29" spans="1:15">
      <c r="A29" s="176" t="s">
        <v>2000</v>
      </c>
      <c r="B29" s="150">
        <v>8.1000000000000003E-2</v>
      </c>
      <c r="C29" s="151">
        <v>5.8999999999999997E-2</v>
      </c>
      <c r="D29" s="151">
        <v>3.3000000000000002E-2</v>
      </c>
      <c r="E29" s="146">
        <v>0</v>
      </c>
      <c r="F29" s="152">
        <v>1.0999999999999999E-2</v>
      </c>
      <c r="G29" s="149" t="s">
        <v>1980</v>
      </c>
      <c r="H29" s="148">
        <v>0</v>
      </c>
      <c r="I29" s="150">
        <v>0.02</v>
      </c>
      <c r="J29" s="146">
        <v>0</v>
      </c>
      <c r="K29" s="144">
        <v>0.129</v>
      </c>
      <c r="L29" s="149" t="s">
        <v>1980</v>
      </c>
      <c r="M29" s="145">
        <v>0.11800000000000001</v>
      </c>
      <c r="N29" s="145">
        <v>9.6000000000000002E-2</v>
      </c>
      <c r="O29" s="129"/>
    </row>
    <row r="30" spans="1:15">
      <c r="A30" s="176" t="s">
        <v>2001</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2002</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2003</v>
      </c>
      <c r="B32" s="160">
        <v>6.1000000000000006E-2</v>
      </c>
      <c r="C32" s="161">
        <v>4.4000000000000004E-2</v>
      </c>
      <c r="D32" s="161">
        <v>2.5000000000000001E-2</v>
      </c>
      <c r="E32" s="162">
        <v>0</v>
      </c>
      <c r="F32" s="163">
        <v>1.7000000000000001E-2</v>
      </c>
      <c r="G32" s="164" t="s">
        <v>1980</v>
      </c>
      <c r="H32" s="165">
        <v>0</v>
      </c>
      <c r="I32" s="160">
        <v>1.0999999999999999E-2</v>
      </c>
      <c r="J32" s="162">
        <v>0</v>
      </c>
      <c r="K32" s="166">
        <v>0.10100000000000001</v>
      </c>
      <c r="L32" s="164" t="s">
        <v>1980</v>
      </c>
      <c r="M32" s="167">
        <v>8.4000000000000005E-2</v>
      </c>
      <c r="N32" s="167">
        <v>6.7000000000000004E-2</v>
      </c>
      <c r="O32" s="129"/>
    </row>
    <row r="33" spans="1:15">
      <c r="A33" s="176" t="s">
        <v>2004</v>
      </c>
      <c r="B33" s="150">
        <v>6.8000000000000005E-2</v>
      </c>
      <c r="C33" s="151">
        <v>0.05</v>
      </c>
      <c r="D33" s="151">
        <v>2.8000000000000001E-2</v>
      </c>
      <c r="E33" s="146">
        <v>0</v>
      </c>
      <c r="F33" s="152">
        <v>2.5999999999999999E-2</v>
      </c>
      <c r="G33" s="149" t="s">
        <v>1980</v>
      </c>
      <c r="H33" s="148">
        <v>0</v>
      </c>
      <c r="I33" s="150">
        <v>1.7999999999999999E-2</v>
      </c>
      <c r="J33" s="146">
        <v>0</v>
      </c>
      <c r="K33" s="144">
        <v>0.125</v>
      </c>
      <c r="L33" s="149" t="s">
        <v>1980</v>
      </c>
      <c r="M33" s="145">
        <v>9.9000000000000005E-2</v>
      </c>
      <c r="N33" s="145">
        <v>8.1000000000000003E-2</v>
      </c>
      <c r="O33" s="129"/>
    </row>
    <row r="34" spans="1:15">
      <c r="A34" s="176" t="s">
        <v>2005</v>
      </c>
      <c r="B34" s="150">
        <v>6.8000000000000005E-2</v>
      </c>
      <c r="C34" s="151">
        <v>0.05</v>
      </c>
      <c r="D34" s="151">
        <v>2.8000000000000001E-2</v>
      </c>
      <c r="E34" s="146">
        <v>0</v>
      </c>
      <c r="F34" s="152">
        <v>2.5999999999999999E-2</v>
      </c>
      <c r="G34" s="149" t="s">
        <v>1980</v>
      </c>
      <c r="H34" s="148">
        <v>0</v>
      </c>
      <c r="I34" s="150">
        <v>1.7999999999999999E-2</v>
      </c>
      <c r="J34" s="146">
        <v>0</v>
      </c>
      <c r="K34" s="144">
        <v>0.125</v>
      </c>
      <c r="L34" s="149" t="s">
        <v>1980</v>
      </c>
      <c r="M34" s="145">
        <v>9.9000000000000005E-2</v>
      </c>
      <c r="N34" s="145">
        <v>8.1000000000000003E-2</v>
      </c>
      <c r="O34" s="129"/>
    </row>
    <row r="35" spans="1:15">
      <c r="A35" s="176" t="s">
        <v>2006</v>
      </c>
      <c r="B35" s="150">
        <v>6.7000000000000004E-2</v>
      </c>
      <c r="C35" s="151">
        <v>4.9000000000000002E-2</v>
      </c>
      <c r="D35" s="151">
        <v>2.7E-2</v>
      </c>
      <c r="E35" s="146">
        <v>0</v>
      </c>
      <c r="F35" s="152">
        <v>1.7999999999999999E-2</v>
      </c>
      <c r="G35" s="149" t="s">
        <v>1980</v>
      </c>
      <c r="H35" s="148">
        <v>0</v>
      </c>
      <c r="I35" s="150">
        <v>1.2999999999999999E-2</v>
      </c>
      <c r="J35" s="146">
        <v>0</v>
      </c>
      <c r="K35" s="144">
        <v>0.107</v>
      </c>
      <c r="L35" s="149" t="s">
        <v>1980</v>
      </c>
      <c r="M35" s="145">
        <v>8.8999999999999996E-2</v>
      </c>
      <c r="N35" s="145">
        <v>7.0999999999999994E-2</v>
      </c>
      <c r="O35" s="129"/>
    </row>
    <row r="36" spans="1:15">
      <c r="A36" s="176" t="s">
        <v>2007</v>
      </c>
      <c r="B36" s="150">
        <v>6.5000000000000002E-2</v>
      </c>
      <c r="C36" s="151">
        <v>4.7E-2</v>
      </c>
      <c r="D36" s="151">
        <v>2.6000000000000002E-2</v>
      </c>
      <c r="E36" s="146">
        <v>0</v>
      </c>
      <c r="F36" s="152">
        <v>1.7999999999999999E-2</v>
      </c>
      <c r="G36" s="149" t="s">
        <v>1980</v>
      </c>
      <c r="H36" s="148">
        <v>0</v>
      </c>
      <c r="I36" s="150">
        <v>1.2999999999999999E-2</v>
      </c>
      <c r="J36" s="146">
        <v>0</v>
      </c>
      <c r="K36" s="144">
        <v>0.105</v>
      </c>
      <c r="L36" s="149" t="s">
        <v>1980</v>
      </c>
      <c r="M36" s="145">
        <v>8.6999999999999994E-2</v>
      </c>
      <c r="N36" s="145">
        <v>6.8999999999999992E-2</v>
      </c>
      <c r="O36" s="129"/>
    </row>
    <row r="37" spans="1:15" ht="14.25" thickBot="1">
      <c r="A37" s="179" t="s">
        <v>2008</v>
      </c>
      <c r="B37" s="168">
        <v>6.4000000000000001E-2</v>
      </c>
      <c r="C37" s="169">
        <v>4.7E-2</v>
      </c>
      <c r="D37" s="169">
        <v>2.6000000000000002E-2</v>
      </c>
      <c r="E37" s="170">
        <v>0</v>
      </c>
      <c r="F37" s="171">
        <v>1.7999999999999999E-2</v>
      </c>
      <c r="G37" s="172" t="s">
        <v>1980</v>
      </c>
      <c r="H37" s="173">
        <v>0</v>
      </c>
      <c r="I37" s="168">
        <v>1.2999999999999999E-2</v>
      </c>
      <c r="J37" s="170">
        <v>0</v>
      </c>
      <c r="K37" s="174">
        <v>0.104</v>
      </c>
      <c r="L37" s="172" t="s">
        <v>1980</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多賀 朱花(taga-ayaka.j16)</cp:lastModifiedBy>
  <cp:lastPrinted>2024-03-04T10:50:06Z</cp:lastPrinted>
  <dcterms:created xsi:type="dcterms:W3CDTF">2015-06-05T18:19:34Z</dcterms:created>
  <dcterms:modified xsi:type="dcterms:W3CDTF">2024-03-18T15:15:33Z</dcterms:modified>
</cp:coreProperties>
</file>