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eo\02\3A009_SHIDOKANSA\専用\01.指導監査第１係\01.障害\10.指導監査関係\04.指導調書\R0604　指導調の改正\新調書\"/>
    </mc:Choice>
  </mc:AlternateContent>
  <bookViews>
    <workbookView xWindow="240" yWindow="90" windowWidth="11700" windowHeight="8100"/>
  </bookViews>
  <sheets>
    <sheet name="①統括表" sheetId="10" r:id="rId1"/>
    <sheet name="②平均障害支援区分　算定表" sheetId="11" r:id="rId2"/>
    <sheet name="平均障害支援度区分　算定表　【記入例】" sheetId="12" r:id="rId3"/>
  </sheets>
  <definedNames>
    <definedName name="_xlnm.Print_Area" localSheetId="0">①統括表!$A$1:$U$194</definedName>
    <definedName name="_xlnm.Print_Area" localSheetId="1">'②平均障害支援区分　算定表'!$A$1:$AE$48</definedName>
  </definedNames>
  <calcPr calcId="162913"/>
</workbook>
</file>

<file path=xl/calcChain.xml><?xml version="1.0" encoding="utf-8"?>
<calcChain xmlns="http://schemas.openxmlformats.org/spreadsheetml/2006/main">
  <c r="AB9" i="12" l="1"/>
  <c r="Z9" i="12"/>
  <c r="R18" i="11"/>
  <c r="R17" i="11"/>
  <c r="R16" i="11"/>
  <c r="S16" i="11" s="1"/>
  <c r="R15" i="11"/>
  <c r="R14" i="11"/>
  <c r="R13" i="11"/>
  <c r="R12" i="11"/>
  <c r="R11" i="11"/>
  <c r="R10" i="11"/>
  <c r="R9" i="11"/>
  <c r="R8" i="11"/>
  <c r="R7" i="11"/>
  <c r="R6" i="11"/>
  <c r="R5" i="11"/>
  <c r="R4" i="11"/>
  <c r="S10" i="11" l="1"/>
  <c r="S13" i="11"/>
  <c r="S7" i="11"/>
  <c r="S19" i="11" s="1"/>
  <c r="W19" i="11" s="1"/>
  <c r="S4" i="11"/>
  <c r="G110" i="10"/>
  <c r="F33" i="11" l="1"/>
  <c r="G33" i="11"/>
  <c r="H33" i="11"/>
  <c r="I33" i="11"/>
  <c r="J33" i="11"/>
  <c r="K33" i="11"/>
  <c r="L33" i="11"/>
  <c r="M33" i="11"/>
  <c r="N33" i="11"/>
  <c r="O33" i="11"/>
  <c r="P33" i="11"/>
  <c r="Q33" i="11"/>
  <c r="S34" i="11"/>
  <c r="S35" i="11"/>
  <c r="S36" i="11"/>
  <c r="F37" i="11"/>
  <c r="F38" i="11" s="1"/>
  <c r="G37" i="11"/>
  <c r="H37" i="11"/>
  <c r="I37" i="11"/>
  <c r="J37" i="11"/>
  <c r="K37" i="11"/>
  <c r="L37" i="11"/>
  <c r="M37" i="11"/>
  <c r="N37" i="11"/>
  <c r="N38" i="11" s="1"/>
  <c r="O37" i="11"/>
  <c r="P37" i="11"/>
  <c r="Q37" i="11"/>
  <c r="G38" i="11"/>
  <c r="J38" i="11"/>
  <c r="O38" i="11"/>
  <c r="I38" i="11"/>
  <c r="Q38" i="11"/>
  <c r="H38" i="11"/>
  <c r="P38" i="11"/>
  <c r="S37" i="11" l="1"/>
  <c r="M38" i="11"/>
  <c r="K38" i="11"/>
  <c r="L38" i="11"/>
  <c r="R32" i="12"/>
  <c r="R30" i="12"/>
  <c r="R29" i="12"/>
  <c r="W28" i="12"/>
  <c r="L28" i="12"/>
  <c r="L31" i="12" s="1"/>
  <c r="Q27" i="12"/>
  <c r="Q28" i="12"/>
  <c r="Q31" i="12" s="1"/>
  <c r="P27" i="12"/>
  <c r="P28" i="12" s="1"/>
  <c r="P31" i="12" s="1"/>
  <c r="O27" i="12"/>
  <c r="O28" i="12" s="1"/>
  <c r="O31" i="12" s="1"/>
  <c r="N27" i="12"/>
  <c r="M27" i="12"/>
  <c r="L27" i="12"/>
  <c r="K27" i="12"/>
  <c r="J27" i="12"/>
  <c r="J28" i="12" s="1"/>
  <c r="J31" i="12" s="1"/>
  <c r="I27" i="12"/>
  <c r="I28" i="12" s="1"/>
  <c r="I31" i="12" s="1"/>
  <c r="H27" i="12"/>
  <c r="H28" i="12" s="1"/>
  <c r="H31" i="12" s="1"/>
  <c r="G27" i="12"/>
  <c r="G28" i="12"/>
  <c r="G31" i="12" s="1"/>
  <c r="F27" i="12"/>
  <c r="F28" i="12"/>
  <c r="F31" i="12" s="1"/>
  <c r="R26" i="12"/>
  <c r="R25" i="12"/>
  <c r="R24" i="12"/>
  <c r="R27" i="12"/>
  <c r="Q23" i="12"/>
  <c r="P23" i="12"/>
  <c r="O23" i="12"/>
  <c r="N23" i="12"/>
  <c r="N28" i="12" s="1"/>
  <c r="N31" i="12" s="1"/>
  <c r="M23" i="12"/>
  <c r="M28" i="12" s="1"/>
  <c r="M31" i="12" s="1"/>
  <c r="L23" i="12"/>
  <c r="K23" i="12"/>
  <c r="K28" i="12" s="1"/>
  <c r="K31" i="12" s="1"/>
  <c r="J23" i="12"/>
  <c r="I23" i="12"/>
  <c r="H23" i="12"/>
  <c r="G23" i="12"/>
  <c r="F23" i="12"/>
  <c r="R22" i="12"/>
  <c r="R21" i="12"/>
  <c r="R20" i="12"/>
  <c r="R23" i="12" s="1"/>
  <c r="R19" i="12"/>
  <c r="R15" i="12"/>
  <c r="R13" i="12"/>
  <c r="R12" i="12"/>
  <c r="R10" i="12"/>
  <c r="Q9" i="12"/>
  <c r="Q11" i="12"/>
  <c r="Q14" i="12" s="1"/>
  <c r="P9" i="12"/>
  <c r="P11" i="12"/>
  <c r="P14" i="12" s="1"/>
  <c r="O9" i="12"/>
  <c r="O11" i="12"/>
  <c r="O14" i="12"/>
  <c r="N9" i="12"/>
  <c r="N11" i="12" s="1"/>
  <c r="N14" i="12" s="1"/>
  <c r="M9" i="12"/>
  <c r="M11" i="12"/>
  <c r="M14" i="12"/>
  <c r="L9" i="12"/>
  <c r="L11" i="12"/>
  <c r="L14" i="12"/>
  <c r="K9" i="12"/>
  <c r="K11" i="12"/>
  <c r="K14" i="12" s="1"/>
  <c r="J9" i="12"/>
  <c r="J11" i="12" s="1"/>
  <c r="J14" i="12" s="1"/>
  <c r="I9" i="12"/>
  <c r="I11" i="12" s="1"/>
  <c r="I14" i="12" s="1"/>
  <c r="H9" i="12"/>
  <c r="H11" i="12"/>
  <c r="H14" i="12"/>
  <c r="G9" i="12"/>
  <c r="G11" i="12"/>
  <c r="G14" i="12"/>
  <c r="F9" i="12"/>
  <c r="F11" i="12" s="1"/>
  <c r="F14" i="12" s="1"/>
  <c r="R8" i="12"/>
  <c r="R7" i="12"/>
  <c r="R6" i="12"/>
  <c r="R5" i="12"/>
  <c r="R4" i="12"/>
  <c r="R9" i="12"/>
  <c r="S42" i="11"/>
  <c r="S40" i="11"/>
  <c r="S39" i="11"/>
  <c r="X38" i="11"/>
  <c r="Q41" i="11"/>
  <c r="M41" i="11"/>
  <c r="I41" i="11"/>
  <c r="N41" i="11"/>
  <c r="J41" i="11"/>
  <c r="F41" i="11"/>
  <c r="P41" i="11"/>
  <c r="O41" i="11"/>
  <c r="L41" i="11"/>
  <c r="K41" i="11"/>
  <c r="H41" i="11"/>
  <c r="G41" i="11"/>
  <c r="S32" i="11"/>
  <c r="S31" i="11"/>
  <c r="S30" i="11"/>
  <c r="S29" i="11"/>
  <c r="S25" i="11"/>
  <c r="S23" i="11"/>
  <c r="S22" i="11"/>
  <c r="S20" i="11"/>
  <c r="Q19" i="11"/>
  <c r="Q21" i="11" s="1"/>
  <c r="Q24" i="11" s="1"/>
  <c r="P19" i="11"/>
  <c r="P21" i="11" s="1"/>
  <c r="P24" i="11" s="1"/>
  <c r="O19" i="11"/>
  <c r="O21" i="11" s="1"/>
  <c r="O24" i="11" s="1"/>
  <c r="N19" i="11"/>
  <c r="N21" i="11" s="1"/>
  <c r="N24" i="11" s="1"/>
  <c r="M19" i="11"/>
  <c r="M21" i="11" s="1"/>
  <c r="M24" i="11" s="1"/>
  <c r="L19" i="11"/>
  <c r="L21" i="11" s="1"/>
  <c r="L24" i="11" s="1"/>
  <c r="K19" i="11"/>
  <c r="K21" i="11" s="1"/>
  <c r="K24" i="11" s="1"/>
  <c r="J19" i="11"/>
  <c r="J21" i="11" s="1"/>
  <c r="J24" i="11" s="1"/>
  <c r="I19" i="11"/>
  <c r="I21" i="11" s="1"/>
  <c r="I24" i="11" s="1"/>
  <c r="H19" i="11"/>
  <c r="H21" i="11" s="1"/>
  <c r="H24" i="11" s="1"/>
  <c r="G19" i="11"/>
  <c r="G21" i="11" s="1"/>
  <c r="G24" i="11" s="1"/>
  <c r="F19" i="11"/>
  <c r="F21" i="11" s="1"/>
  <c r="F24" i="11" s="1"/>
  <c r="G112" i="10"/>
  <c r="K139" i="10"/>
  <c r="Q48" i="10"/>
  <c r="Q49" i="10" s="1"/>
  <c r="G116" i="10"/>
  <c r="Q50" i="10"/>
  <c r="Q51" i="10"/>
  <c r="G114" i="10"/>
  <c r="Q43" i="10"/>
  <c r="Q44" i="10" s="1"/>
  <c r="Q53" i="10"/>
  <c r="Q45" i="10"/>
  <c r="Q46" i="10"/>
  <c r="Q39" i="10"/>
  <c r="Q40" i="10"/>
  <c r="Q41" i="10"/>
  <c r="I171" i="10"/>
  <c r="Q35" i="10"/>
  <c r="Q36" i="10"/>
  <c r="Q37" i="10"/>
  <c r="I168" i="10"/>
  <c r="Q31" i="10"/>
  <c r="Q32" i="10"/>
  <c r="Q33" i="10"/>
  <c r="I165" i="10"/>
  <c r="Q58" i="10"/>
  <c r="S58" i="10" s="1"/>
  <c r="G106" i="10" s="1"/>
  <c r="N106" i="10" s="1"/>
  <c r="Q27" i="10"/>
  <c r="Q28" i="10"/>
  <c r="Q29" i="10"/>
  <c r="I158" i="10"/>
  <c r="Q23" i="10"/>
  <c r="Q24" i="10"/>
  <c r="Q25" i="10"/>
  <c r="I176" i="10"/>
  <c r="I155" i="10"/>
  <c r="I181" i="10"/>
  <c r="Q63" i="10"/>
  <c r="Q64" i="10" s="1"/>
  <c r="Q65" i="10"/>
  <c r="Q66" i="10"/>
  <c r="Q67" i="10"/>
  <c r="H139" i="10"/>
  <c r="Q59" i="10"/>
  <c r="Q60" i="10" s="1"/>
  <c r="Q61" i="10"/>
  <c r="Q62" i="10"/>
  <c r="P64" i="10"/>
  <c r="O64" i="10"/>
  <c r="N64" i="10"/>
  <c r="M64" i="10"/>
  <c r="L64" i="10"/>
  <c r="K64" i="10"/>
  <c r="J64" i="10"/>
  <c r="I64" i="10"/>
  <c r="H64" i="10"/>
  <c r="G64" i="10"/>
  <c r="F64" i="10"/>
  <c r="E64" i="10"/>
  <c r="P60" i="10"/>
  <c r="O60" i="10"/>
  <c r="N60" i="10"/>
  <c r="M60" i="10"/>
  <c r="L60" i="10"/>
  <c r="K60" i="10"/>
  <c r="J60" i="10"/>
  <c r="I60" i="10"/>
  <c r="H60" i="10"/>
  <c r="G60" i="10"/>
  <c r="F60" i="10"/>
  <c r="E60" i="10"/>
  <c r="P52" i="10"/>
  <c r="O52" i="10"/>
  <c r="N52" i="10"/>
  <c r="M52" i="10"/>
  <c r="L52" i="10"/>
  <c r="K52" i="10"/>
  <c r="J52" i="10"/>
  <c r="I52" i="10"/>
  <c r="H52" i="10"/>
  <c r="G52" i="10"/>
  <c r="F52" i="10"/>
  <c r="E52" i="10"/>
  <c r="P49" i="10"/>
  <c r="O49" i="10"/>
  <c r="N49" i="10"/>
  <c r="M49" i="10"/>
  <c r="L49" i="10"/>
  <c r="K49" i="10"/>
  <c r="J49" i="10"/>
  <c r="I49" i="10"/>
  <c r="H49" i="10"/>
  <c r="G49" i="10"/>
  <c r="F49" i="10"/>
  <c r="E49" i="10"/>
  <c r="P47" i="10"/>
  <c r="O47" i="10"/>
  <c r="N47" i="10"/>
  <c r="M47" i="10"/>
  <c r="L47" i="10"/>
  <c r="K47" i="10"/>
  <c r="J47" i="10"/>
  <c r="I47" i="10"/>
  <c r="H47" i="10"/>
  <c r="G47" i="10"/>
  <c r="F47" i="10"/>
  <c r="E47" i="10"/>
  <c r="P44" i="10"/>
  <c r="O44" i="10"/>
  <c r="N44" i="10"/>
  <c r="M44" i="10"/>
  <c r="L44" i="10"/>
  <c r="K44" i="10"/>
  <c r="J44" i="10"/>
  <c r="I44" i="10"/>
  <c r="H44" i="10"/>
  <c r="G44" i="10"/>
  <c r="F44" i="10"/>
  <c r="E44" i="10"/>
  <c r="P42" i="10"/>
  <c r="O42" i="10"/>
  <c r="N42" i="10"/>
  <c r="M42" i="10"/>
  <c r="L42" i="10"/>
  <c r="K42" i="10"/>
  <c r="J42" i="10"/>
  <c r="I42" i="10"/>
  <c r="H42" i="10"/>
  <c r="G42" i="10"/>
  <c r="F42" i="10"/>
  <c r="E42" i="10"/>
  <c r="P38" i="10"/>
  <c r="O38" i="10"/>
  <c r="N38" i="10"/>
  <c r="M38" i="10"/>
  <c r="L38" i="10"/>
  <c r="K38" i="10"/>
  <c r="J38" i="10"/>
  <c r="I38" i="10"/>
  <c r="H38" i="10"/>
  <c r="G38" i="10"/>
  <c r="F38" i="10"/>
  <c r="E38" i="10"/>
  <c r="P34" i="10"/>
  <c r="O34" i="10"/>
  <c r="N34" i="10"/>
  <c r="M34" i="10"/>
  <c r="L34" i="10"/>
  <c r="K34" i="10"/>
  <c r="J34" i="10"/>
  <c r="I34" i="10"/>
  <c r="H34" i="10"/>
  <c r="G34" i="10"/>
  <c r="F34" i="10"/>
  <c r="E34" i="10"/>
  <c r="P30" i="10"/>
  <c r="O30" i="10"/>
  <c r="N30" i="10"/>
  <c r="M30" i="10"/>
  <c r="L30" i="10"/>
  <c r="K30" i="10"/>
  <c r="J30" i="10"/>
  <c r="I30" i="10"/>
  <c r="H30" i="10"/>
  <c r="G30" i="10"/>
  <c r="F30" i="10"/>
  <c r="E30" i="10"/>
  <c r="P26" i="10"/>
  <c r="O26" i="10"/>
  <c r="N26" i="10"/>
  <c r="M26" i="10"/>
  <c r="L26" i="10"/>
  <c r="K26" i="10"/>
  <c r="J26" i="10"/>
  <c r="I26" i="10"/>
  <c r="H26" i="10"/>
  <c r="G26" i="10"/>
  <c r="F26" i="10"/>
  <c r="E26" i="10"/>
  <c r="I191" i="10"/>
  <c r="H137" i="10"/>
  <c r="K137" i="10"/>
  <c r="I190" i="10"/>
  <c r="R11" i="12"/>
  <c r="R14" i="12" s="1"/>
  <c r="V9" i="12"/>
  <c r="S4" i="12"/>
  <c r="U4" i="12"/>
  <c r="Y13" i="12" s="1"/>
  <c r="R28" i="12" l="1"/>
  <c r="AA24" i="12"/>
  <c r="U19" i="12"/>
  <c r="S33" i="11"/>
  <c r="S38" i="11" s="1"/>
  <c r="N110" i="10"/>
  <c r="B172" i="10" s="1"/>
  <c r="N116" i="10"/>
  <c r="V4" i="11"/>
  <c r="N114" i="10"/>
  <c r="B177" i="10" s="1"/>
  <c r="Q52" i="10"/>
  <c r="S48" i="10" s="1"/>
  <c r="Q34" i="10"/>
  <c r="S31" i="10" s="1"/>
  <c r="G107" i="10" s="1"/>
  <c r="Q38" i="10"/>
  <c r="S35" i="10" s="1"/>
  <c r="G108" i="10" s="1"/>
  <c r="N108" i="10" s="1"/>
  <c r="B166" i="10" s="1"/>
  <c r="Q42" i="10"/>
  <c r="S39" i="10" s="1"/>
  <c r="G109" i="10" s="1"/>
  <c r="N109" i="10" s="1"/>
  <c r="Q171" i="10" s="1"/>
  <c r="S59" i="10"/>
  <c r="H136" i="10" s="1"/>
  <c r="K136" i="10" s="1"/>
  <c r="S63" i="10"/>
  <c r="H138" i="10" s="1"/>
  <c r="K138" i="10" s="1"/>
  <c r="Q26" i="10"/>
  <c r="S23" i="10" s="1"/>
  <c r="Q30" i="10"/>
  <c r="S27" i="10" s="1"/>
  <c r="G105" i="10" s="1"/>
  <c r="O105" i="10" s="1"/>
  <c r="Q156" i="10" s="1"/>
  <c r="N112" i="10"/>
  <c r="Q160" i="10"/>
  <c r="B159" i="10"/>
  <c r="Q159" i="10"/>
  <c r="Q167" i="10"/>
  <c r="Q161" i="10"/>
  <c r="Q163" i="10"/>
  <c r="Q170" i="10"/>
  <c r="Q47" i="10"/>
  <c r="S43" i="10" s="1"/>
  <c r="AC19" i="11" l="1"/>
  <c r="AA19" i="11"/>
  <c r="T4" i="11"/>
  <c r="G104" i="10"/>
  <c r="O104" i="10" s="1"/>
  <c r="S19" i="12"/>
  <c r="R31" i="12"/>
  <c r="Q175" i="10"/>
  <c r="S41" i="11"/>
  <c r="W34" i="11" s="1"/>
  <c r="AB34" i="11" s="1"/>
  <c r="S21" i="11"/>
  <c r="S24" i="11" s="1"/>
  <c r="V29" i="11"/>
  <c r="Q178" i="10"/>
  <c r="Q177" i="10"/>
  <c r="Q180" i="10"/>
  <c r="Q166" i="10"/>
  <c r="B156" i="10"/>
  <c r="Q169" i="10"/>
  <c r="Q168" i="10"/>
  <c r="B169" i="10"/>
  <c r="C100" i="10"/>
  <c r="F100" i="10" s="1"/>
  <c r="Q151" i="10" s="1"/>
  <c r="Q158" i="10"/>
  <c r="G131" i="10"/>
  <c r="N131" i="10" s="1"/>
  <c r="Q164" i="10" s="1"/>
  <c r="Q172" i="10"/>
  <c r="N107" i="10"/>
  <c r="Q165" i="10" s="1"/>
  <c r="Q173" i="10"/>
  <c r="B152" i="10" l="1"/>
  <c r="Q155" i="10"/>
  <c r="Q153" i="10"/>
  <c r="Q152" i="10"/>
  <c r="Q176" i="10"/>
  <c r="Q181" i="10"/>
  <c r="T29" i="11"/>
  <c r="X39" i="11" s="1"/>
  <c r="Q150" i="10"/>
  <c r="B162" i="10"/>
  <c r="N118" i="10"/>
  <c r="Q162" i="10"/>
</calcChain>
</file>

<file path=xl/comments1.xml><?xml version="1.0" encoding="utf-8"?>
<comments xmlns="http://schemas.openxmlformats.org/spreadsheetml/2006/main">
  <authors>
    <author xml:space="preserve"> </author>
  </authors>
  <commentList>
    <comment ref="B5" authorId="0" shapeId="0">
      <text>
        <r>
          <rPr>
            <b/>
            <sz val="9"/>
            <color indexed="81"/>
            <rFont val="ＭＳ Ｐゴシック"/>
            <family val="3"/>
            <charset val="128"/>
          </rPr>
          <t>該当するサービスをチェックしてください。</t>
        </r>
      </text>
    </comment>
    <comment ref="K5" authorId="0" shapeId="0">
      <text>
        <r>
          <rPr>
            <b/>
            <sz val="14"/>
            <color indexed="10"/>
            <rFont val="ＭＳ Ｐゴシック"/>
            <family val="3"/>
            <charset val="128"/>
          </rPr>
          <t>色付き箇所のみ、記入してください。!（他は自動計算）</t>
        </r>
        <r>
          <rPr>
            <sz val="9"/>
            <color indexed="81"/>
            <rFont val="ＭＳ Ｐゴシック"/>
            <family val="3"/>
            <charset val="128"/>
          </rPr>
          <t xml:space="preserve">
</t>
        </r>
      </text>
    </comment>
    <comment ref="E53" authorId="0" shapeId="0">
      <text>
        <r>
          <rPr>
            <b/>
            <sz val="9"/>
            <color indexed="81"/>
            <rFont val="ＭＳ Ｐゴシック"/>
            <family val="3"/>
            <charset val="128"/>
          </rPr>
          <t xml:space="preserve"> 各月の開所日数を記入してください。</t>
        </r>
      </text>
    </comment>
  </commentList>
</comments>
</file>

<file path=xl/comments2.xml><?xml version="1.0" encoding="utf-8"?>
<comments xmlns="http://schemas.openxmlformats.org/spreadsheetml/2006/main">
  <authors>
    <author xml:space="preserve"> </author>
  </authors>
  <commentList>
    <comment ref="F4" authorId="0" shapeId="0">
      <text>
        <r>
          <rPr>
            <b/>
            <sz val="9"/>
            <color indexed="8"/>
            <rFont val="ＭＳ Ｐゴシック"/>
            <family val="3"/>
            <charset val="128"/>
          </rPr>
          <t>区分ごとの利用者の、実利用日数月計（Aさん22日+Ｂさん22日=44日）</t>
        </r>
        <r>
          <rPr>
            <sz val="9"/>
            <color indexed="8"/>
            <rFont val="ＭＳ Ｐゴシック"/>
            <family val="3"/>
            <charset val="128"/>
          </rPr>
          <t xml:space="preserve">
</t>
        </r>
      </text>
    </comment>
  </commentList>
</comments>
</file>

<file path=xl/sharedStrings.xml><?xml version="1.0" encoding="utf-8"?>
<sst xmlns="http://schemas.openxmlformats.org/spreadsheetml/2006/main" count="655" uniqueCount="252">
  <si>
    <t>注）</t>
    <rPh sb="0" eb="1">
      <t>チュウ</t>
    </rPh>
    <phoneticPr fontId="2"/>
  </si>
  <si>
    <t>4月</t>
    <rPh sb="1" eb="2">
      <t>ガツ</t>
    </rPh>
    <phoneticPr fontId="2"/>
  </si>
  <si>
    <t>5月</t>
  </si>
  <si>
    <t>6月</t>
  </si>
  <si>
    <t>7月</t>
  </si>
  <si>
    <t>8月</t>
  </si>
  <si>
    <t>9月</t>
  </si>
  <si>
    <t>10月</t>
  </si>
  <si>
    <t>11月</t>
  </si>
  <si>
    <t>12月</t>
  </si>
  <si>
    <t>1月</t>
  </si>
  <si>
    <t>2月</t>
  </si>
  <si>
    <t>3月</t>
  </si>
  <si>
    <t>計</t>
    <rPh sb="0" eb="1">
      <t>ケイ</t>
    </rPh>
    <phoneticPr fontId="2"/>
  </si>
  <si>
    <t>（通所困難者）</t>
    <rPh sb="1" eb="3">
      <t>ツウショ</t>
    </rPh>
    <rPh sb="3" eb="5">
      <t>コンナン</t>
    </rPh>
    <rPh sb="5" eb="6">
      <t>シャ</t>
    </rPh>
    <phoneticPr fontId="2"/>
  </si>
  <si>
    <t>自立訓練（機能）</t>
    <rPh sb="0" eb="2">
      <t>ジリツ</t>
    </rPh>
    <rPh sb="2" eb="4">
      <t>クンレン</t>
    </rPh>
    <rPh sb="5" eb="7">
      <t>キノウ</t>
    </rPh>
    <phoneticPr fontId="2"/>
  </si>
  <si>
    <t>自立訓練（生活）</t>
    <rPh sb="0" eb="2">
      <t>ジリツ</t>
    </rPh>
    <rPh sb="2" eb="4">
      <t>クンレン</t>
    </rPh>
    <rPh sb="5" eb="7">
      <t>セイカツ</t>
    </rPh>
    <phoneticPr fontId="2"/>
  </si>
  <si>
    <t>宿泊型自立訓練</t>
    <rPh sb="0" eb="2">
      <t>シュクハク</t>
    </rPh>
    <rPh sb="2" eb="3">
      <t>ガタ</t>
    </rPh>
    <rPh sb="3" eb="5">
      <t>ジリツ</t>
    </rPh>
    <rPh sb="5" eb="7">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</si>
  <si>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</si>
  <si>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ガタ</t>
    </rPh>
    <phoneticPr fontId="2"/>
  </si>
  <si>
    <t>就労継続支援Ｂ型</t>
    <rPh sb="0" eb="2">
      <t>シュウロウ</t>
    </rPh>
    <rPh sb="2" eb="4">
      <t>ケイゾク</t>
    </rPh>
    <rPh sb="4" eb="6">
      <t>シエン</t>
    </rPh>
    <rPh sb="7" eb="8">
      <t>ガタ</t>
    </rPh>
    <phoneticPr fontId="2"/>
  </si>
  <si>
    <t>利用者数</t>
    <rPh sb="0" eb="3">
      <t>リヨウシャ</t>
    </rPh>
    <rPh sb="3" eb="4">
      <t>スウ</t>
    </rPh>
    <phoneticPr fontId="2"/>
  </si>
  <si>
    <t>区分該当者①</t>
    <rPh sb="0" eb="2">
      <t>クブン</t>
    </rPh>
    <rPh sb="2" eb="5">
      <t>ガイトウシャ</t>
    </rPh>
    <phoneticPr fontId="2"/>
  </si>
  <si>
    <t>生活介護１</t>
    <rPh sb="0" eb="2">
      <t>セイカツ</t>
    </rPh>
    <rPh sb="2" eb="4">
      <t>カイゴ</t>
    </rPh>
    <phoneticPr fontId="2"/>
  </si>
  <si>
    <t>生活介護２</t>
    <rPh sb="0" eb="2">
      <t>セイカツ</t>
    </rPh>
    <rPh sb="2" eb="4">
      <t>カイゴ</t>
    </rPh>
    <phoneticPr fontId="2"/>
  </si>
  <si>
    <t>計 ①+②</t>
    <rPh sb="0" eb="1">
      <t>ケイ</t>
    </rPh>
    <phoneticPr fontId="2"/>
  </si>
  <si>
    <t>小計</t>
    <rPh sb="0" eb="1">
      <t>ショウ</t>
    </rPh>
    <rPh sb="1" eb="2">
      <t>ケイ</t>
    </rPh>
    <phoneticPr fontId="2"/>
  </si>
  <si>
    <t>定　　員</t>
    <rPh sb="0" eb="1">
      <t>サダム</t>
    </rPh>
    <rPh sb="3" eb="4">
      <t>イン</t>
    </rPh>
    <phoneticPr fontId="2"/>
  </si>
  <si>
    <t>人</t>
    <rPh sb="0" eb="1">
      <t>ニン</t>
    </rPh>
    <phoneticPr fontId="2"/>
  </si>
  <si>
    <t>４　生活介護及び施設入所支援においては、サービス単位ごとに記入してください。</t>
    <rPh sb="2" eb="4">
      <t>セイカツ</t>
    </rPh>
    <rPh sb="4" eb="6">
      <t>カイゴ</t>
    </rPh>
    <rPh sb="6" eb="7">
      <t>オヨ</t>
    </rPh>
    <rPh sb="8" eb="10">
      <t>シセツ</t>
    </rPh>
    <rPh sb="10" eb="12">
      <t>ニュウショ</t>
    </rPh>
    <rPh sb="12" eb="14">
      <t>シエン</t>
    </rPh>
    <rPh sb="24" eb="26">
      <t>タンイ</t>
    </rPh>
    <rPh sb="29" eb="31">
      <t>キニュウ</t>
    </rPh>
    <phoneticPr fontId="2"/>
  </si>
  <si>
    <t>施設入所支援２</t>
    <rPh sb="0" eb="2">
      <t>シセツ</t>
    </rPh>
    <rPh sb="2" eb="4">
      <t>ニュウショ</t>
    </rPh>
    <rPh sb="4" eb="6">
      <t>シエン</t>
    </rPh>
    <phoneticPr fontId="2"/>
  </si>
  <si>
    <t>施設入所支援１</t>
    <rPh sb="0" eb="2">
      <t>シセツ</t>
    </rPh>
    <rPh sb="2" eb="4">
      <t>ニュウショ</t>
    </rPh>
    <rPh sb="4" eb="6">
      <t>シエン</t>
    </rPh>
    <phoneticPr fontId="2"/>
  </si>
  <si>
    <t>２　当該事業所におくべき従業者の員数</t>
    <rPh sb="2" eb="4">
      <t>トウガイ</t>
    </rPh>
    <rPh sb="4" eb="7">
      <t>ジギョウショ</t>
    </rPh>
    <rPh sb="12" eb="15">
      <t>ジュウギョウシャ</t>
    </rPh>
    <rPh sb="16" eb="18">
      <t>インズウ</t>
    </rPh>
    <phoneticPr fontId="2"/>
  </si>
  <si>
    <t>サービス種別</t>
    <rPh sb="4" eb="6">
      <t>シュベツ</t>
    </rPh>
    <phoneticPr fontId="2"/>
  </si>
  <si>
    <t>前年度平均利用者数</t>
    <rPh sb="0" eb="3">
      <t>ゼンネンド</t>
    </rPh>
    <rPh sb="3" eb="5">
      <t>ヘイキン</t>
    </rPh>
    <rPh sb="5" eb="8">
      <t>リヨウシャ</t>
    </rPh>
    <rPh sb="8" eb="9">
      <t>スウ</t>
    </rPh>
    <phoneticPr fontId="2"/>
  </si>
  <si>
    <t>除数</t>
    <rPh sb="0" eb="2">
      <t>ジョスウ</t>
    </rPh>
    <phoneticPr fontId="2"/>
  </si>
  <si>
    <t>指定基準</t>
    <rPh sb="0" eb="2">
      <t>シテイ</t>
    </rPh>
    <rPh sb="2" eb="4">
      <t>キジュン</t>
    </rPh>
    <phoneticPr fontId="2"/>
  </si>
  <si>
    <t>（常勤換算方法による）</t>
    <rPh sb="1" eb="3">
      <t>ジョウキン</t>
    </rPh>
    <rPh sb="3" eb="5">
      <t>カンサン</t>
    </rPh>
    <rPh sb="5" eb="7">
      <t>ホウホウ</t>
    </rPh>
    <phoneticPr fontId="2"/>
  </si>
  <si>
    <t>（うち常勤職員</t>
    <rPh sb="3" eb="5">
      <t>ジョウキン</t>
    </rPh>
    <rPh sb="5" eb="7">
      <t>ショクイン</t>
    </rPh>
    <phoneticPr fontId="2"/>
  </si>
  <si>
    <t>人）</t>
    <rPh sb="0" eb="1">
      <t>ニン</t>
    </rPh>
    <phoneticPr fontId="2"/>
  </si>
  <si>
    <t>現 在 の 配 置 数</t>
    <rPh sb="0" eb="1">
      <t>ウツツ</t>
    </rPh>
    <rPh sb="2" eb="3">
      <t>ザイ</t>
    </rPh>
    <rPh sb="6" eb="7">
      <t>クバ</t>
    </rPh>
    <rPh sb="8" eb="9">
      <t>オキ</t>
    </rPh>
    <rPh sb="10" eb="11">
      <t>カズ</t>
    </rPh>
    <phoneticPr fontId="2"/>
  </si>
  <si>
    <r>
      <t>多機能型</t>
    </r>
    <r>
      <rPr>
        <sz val="9"/>
        <rFont val="ＭＳ Ｐゴシック"/>
        <family val="3"/>
        <charset val="128"/>
      </rPr>
      <t>（</t>
    </r>
    <r>
      <rPr>
        <u/>
        <sz val="9"/>
        <rFont val="ＭＳ Ｐゴシック"/>
        <family val="3"/>
        <charset val="128"/>
      </rPr>
      <t>下記事業もチェック</t>
    </r>
    <r>
      <rPr>
        <sz val="9"/>
        <rFont val="ＭＳ Ｐゴシック"/>
        <family val="3"/>
        <charset val="128"/>
      </rPr>
      <t>すること）</t>
    </r>
    <rPh sb="0" eb="3">
      <t>タキノウ</t>
    </rPh>
    <rPh sb="3" eb="4">
      <t>ガタ</t>
    </rPh>
    <rPh sb="5" eb="7">
      <t>カキ</t>
    </rPh>
    <rPh sb="7" eb="9">
      <t>ジギョウ</t>
    </rPh>
    <phoneticPr fontId="2"/>
  </si>
  <si>
    <t>　①サービス管理責任者</t>
    <rPh sb="6" eb="8">
      <t>カンリ</t>
    </rPh>
    <rPh sb="8" eb="11">
      <t>セキニンシャ</t>
    </rPh>
    <phoneticPr fontId="2"/>
  </si>
  <si>
    <t>　②看護職員、理学療法士又は作業療法士、生活支援員及び職業指導員の総数（常勤換算）　（単位：人）</t>
    <rPh sb="2" eb="4">
      <t>カンゴ</t>
    </rPh>
    <rPh sb="4" eb="6">
      <t>ショクイン</t>
    </rPh>
    <rPh sb="7" eb="9">
      <t>リガク</t>
    </rPh>
    <rPh sb="9" eb="12">
      <t>リョウホウシ</t>
    </rPh>
    <rPh sb="12" eb="13">
      <t>マタ</t>
    </rPh>
    <rPh sb="14" eb="16">
      <t>サギョウ</t>
    </rPh>
    <rPh sb="16" eb="19">
      <t>リョウホウシ</t>
    </rPh>
    <rPh sb="20" eb="22">
      <t>セイカツ</t>
    </rPh>
    <rPh sb="22" eb="25">
      <t>シエンイン</t>
    </rPh>
    <rPh sb="25" eb="26">
      <t>オヨ</t>
    </rPh>
    <rPh sb="27" eb="29">
      <t>ショクギョウ</t>
    </rPh>
    <rPh sb="29" eb="32">
      <t>シドウイン</t>
    </rPh>
    <rPh sb="33" eb="35">
      <t>ソウスウ</t>
    </rPh>
    <rPh sb="36" eb="38">
      <t>ジョウキン</t>
    </rPh>
    <rPh sb="38" eb="40">
      <t>カンサン</t>
    </rPh>
    <phoneticPr fontId="2"/>
  </si>
  <si>
    <t>人</t>
    <phoneticPr fontId="2"/>
  </si>
  <si>
    <t>（単位：人）</t>
    <phoneticPr fontId="2"/>
  </si>
  <si>
    <t>障害福祉ｻｰﾋﾞｽ</t>
    <phoneticPr fontId="2"/>
  </si>
  <si>
    <t>前年度延べ利用者数</t>
    <phoneticPr fontId="2"/>
  </si>
  <si>
    <t>前年度平均</t>
    <phoneticPr fontId="2"/>
  </si>
  <si>
    <t>事　業　名</t>
    <phoneticPr fontId="2"/>
  </si>
  <si>
    <t>（単位：人）</t>
    <phoneticPr fontId="2"/>
  </si>
  <si>
    <t>障害福祉ｻｰﾋﾞｽ</t>
    <phoneticPr fontId="2"/>
  </si>
  <si>
    <t>前年度延べ利用者数</t>
    <phoneticPr fontId="2"/>
  </si>
  <si>
    <t>前年度平均</t>
    <phoneticPr fontId="2"/>
  </si>
  <si>
    <t>事　業　名</t>
    <phoneticPr fontId="2"/>
  </si>
  <si>
    <t>÷</t>
    <phoneticPr fontId="2"/>
  </si>
  <si>
    <t>＝</t>
    <phoneticPr fontId="2"/>
  </si>
  <si>
    <t>÷</t>
    <phoneticPr fontId="2"/>
  </si>
  <si>
    <t>＝</t>
    <phoneticPr fontId="2"/>
  </si>
  <si>
    <t>÷</t>
    <phoneticPr fontId="2"/>
  </si>
  <si>
    <t>　③就労支援員の数（就労移行支援のみ）（常勤換算）</t>
    <phoneticPr fontId="2"/>
  </si>
  <si>
    <t>（単位：人）</t>
    <phoneticPr fontId="2"/>
  </si>
  <si>
    <t>ｻｰﾋﾞｽ管理責任者の員数</t>
    <rPh sb="5" eb="7">
      <t>カンリ</t>
    </rPh>
    <rPh sb="7" eb="10">
      <t>セキニンシャ</t>
    </rPh>
    <rPh sb="11" eb="13">
      <t>インスウ</t>
    </rPh>
    <phoneticPr fontId="2"/>
  </si>
  <si>
    <t>開所日数（日）</t>
    <rPh sb="0" eb="2">
      <t>カイショ</t>
    </rPh>
    <rPh sb="2" eb="4">
      <t>ニッスウ</t>
    </rPh>
    <rPh sb="5" eb="6">
      <t>ニチ</t>
    </rPh>
    <phoneticPr fontId="2"/>
  </si>
  <si>
    <t>開所日数（日）</t>
    <rPh sb="0" eb="2">
      <t>カイショ</t>
    </rPh>
    <rPh sb="2" eb="4">
      <t>ニッスウ</t>
    </rPh>
    <phoneticPr fontId="2"/>
  </si>
  <si>
    <t>生活支援員</t>
    <rPh sb="0" eb="2">
      <t>セイカツ</t>
    </rPh>
    <rPh sb="2" eb="5">
      <t>シエンイン</t>
    </rPh>
    <phoneticPr fontId="2"/>
  </si>
  <si>
    <t>看護職員</t>
    <rPh sb="0" eb="2">
      <t>カンゴ</t>
    </rPh>
    <rPh sb="2" eb="4">
      <t>ショクイン</t>
    </rPh>
    <phoneticPr fontId="2"/>
  </si>
  <si>
    <t>地域移行支援員</t>
    <rPh sb="0" eb="2">
      <t>チイキ</t>
    </rPh>
    <rPh sb="2" eb="4">
      <t>イコウ</t>
    </rPh>
    <rPh sb="4" eb="7">
      <t>シエンイン</t>
    </rPh>
    <phoneticPr fontId="2"/>
  </si>
  <si>
    <t>就労支援員</t>
    <rPh sb="0" eb="2">
      <t>シュウロウ</t>
    </rPh>
    <rPh sb="2" eb="5">
      <t>シエンイン</t>
    </rPh>
    <phoneticPr fontId="2"/>
  </si>
  <si>
    <t>短期入所</t>
    <phoneticPr fontId="2"/>
  </si>
  <si>
    <t>併設</t>
    <rPh sb="0" eb="2">
      <t>ヘイセツ</t>
    </rPh>
    <phoneticPr fontId="2"/>
  </si>
  <si>
    <t>空床</t>
    <rPh sb="0" eb="1">
      <t>ソラ</t>
    </rPh>
    <rPh sb="1" eb="2">
      <t>ユカ</t>
    </rPh>
    <phoneticPr fontId="2"/>
  </si>
  <si>
    <t>短期入所②</t>
    <phoneticPr fontId="2"/>
  </si>
  <si>
    <t>区分該当者</t>
    <rPh sb="0" eb="2">
      <t>クブン</t>
    </rPh>
    <rPh sb="2" eb="5">
      <t>ガイトウシャ</t>
    </rPh>
    <phoneticPr fontId="2"/>
  </si>
  <si>
    <r>
      <t>１　前年度平均利用者数</t>
    </r>
    <r>
      <rPr>
        <sz val="12"/>
        <rFont val="ＭＳ Ｐゴシック"/>
        <family val="3"/>
        <charset val="128"/>
      </rPr>
      <t>（各月の利用者数を記入してください。計欄等は自動計算です。）　</t>
    </r>
    <rPh sb="7" eb="10">
      <t>リヨウシャ</t>
    </rPh>
    <rPh sb="15" eb="18">
      <t>リヨウシャ</t>
    </rPh>
    <rPh sb="29" eb="30">
      <t>ケイ</t>
    </rPh>
    <rPh sb="30" eb="31">
      <t>ラン</t>
    </rPh>
    <rPh sb="31" eb="32">
      <t>トウ</t>
    </rPh>
    <rPh sb="33" eb="35">
      <t>ジドウ</t>
    </rPh>
    <rPh sb="35" eb="37">
      <t>ケイサン</t>
    </rPh>
    <phoneticPr fontId="2"/>
  </si>
  <si>
    <r>
      <t>２　日中サービス及び夜間サービスごとに、それぞれ各月の</t>
    </r>
    <r>
      <rPr>
        <u/>
        <sz val="11"/>
        <rFont val="ＭＳ Ｐ明朝"/>
        <family val="1"/>
        <charset val="128"/>
      </rPr>
      <t>「開所日数」</t>
    </r>
    <r>
      <rPr>
        <sz val="11"/>
        <rFont val="ＭＳ Ｐ明朝"/>
        <family val="1"/>
        <charset val="128"/>
      </rPr>
      <t>を記入してください。</t>
    </r>
    <rPh sb="2" eb="4">
      <t>ニッチュウ</t>
    </rPh>
    <rPh sb="8" eb="9">
      <t>オヨ</t>
    </rPh>
    <rPh sb="10" eb="12">
      <t>ヤカン</t>
    </rPh>
    <rPh sb="24" eb="26">
      <t>カクツキ</t>
    </rPh>
    <rPh sb="28" eb="30">
      <t>カイショ</t>
    </rPh>
    <rPh sb="30" eb="32">
      <t>ニッスウ</t>
    </rPh>
    <rPh sb="34" eb="36">
      <t>キニュウ</t>
    </rPh>
    <phoneticPr fontId="2"/>
  </si>
  <si>
    <r>
      <t>３　</t>
    </r>
    <r>
      <rPr>
        <u/>
        <sz val="11"/>
        <rFont val="ＭＳ Ｐ明朝"/>
        <family val="1"/>
        <charset val="128"/>
      </rPr>
      <t>併設又は空床利用型で短期入所</t>
    </r>
    <r>
      <rPr>
        <sz val="11"/>
        <rFont val="ＭＳ Ｐ明朝"/>
        <family val="1"/>
        <charset val="128"/>
      </rPr>
      <t>事業を行っている障害者支援施設においては、短期入所利用者</t>
    </r>
    <rPh sb="4" eb="5">
      <t>マタ</t>
    </rPh>
    <rPh sb="6" eb="7">
      <t>ソラ</t>
    </rPh>
    <rPh sb="7" eb="8">
      <t>ユカ</t>
    </rPh>
    <rPh sb="8" eb="10">
      <t>リヨウ</t>
    </rPh>
    <rPh sb="10" eb="11">
      <t>ガタ</t>
    </rPh>
    <phoneticPr fontId="2"/>
  </si>
  <si>
    <r>
      <t>　を受け入れている日中サービス及び夜間サービスの「短期入所」欄に、</t>
    </r>
    <r>
      <rPr>
        <u/>
        <sz val="11"/>
        <rFont val="ＭＳ Ｐ明朝"/>
        <family val="1"/>
        <charset val="128"/>
      </rPr>
      <t>それぞれの開所日数内で利</t>
    </r>
    <rPh sb="9" eb="11">
      <t>ニッチュウ</t>
    </rPh>
    <rPh sb="15" eb="16">
      <t>オヨ</t>
    </rPh>
    <rPh sb="17" eb="19">
      <t>ヤカン</t>
    </rPh>
    <rPh sb="38" eb="40">
      <t>カイショ</t>
    </rPh>
    <rPh sb="40" eb="42">
      <t>ニッスウ</t>
    </rPh>
    <rPh sb="42" eb="43">
      <t>ナイ</t>
    </rPh>
    <rPh sb="44" eb="45">
      <t>リ</t>
    </rPh>
    <phoneticPr fontId="2"/>
  </si>
  <si>
    <t>　（１）日中サービス</t>
    <rPh sb="4" eb="6">
      <t>ニッチュウ</t>
    </rPh>
    <phoneticPr fontId="2"/>
  </si>
  <si>
    <t>　（２）夜間サービス</t>
    <rPh sb="4" eb="6">
      <t>ヤカン</t>
    </rPh>
    <phoneticPr fontId="2"/>
  </si>
  <si>
    <t>　（２）夜間サービス（施設入所支援）</t>
    <rPh sb="4" eb="6">
      <t>ヤカン</t>
    </rPh>
    <rPh sb="11" eb="13">
      <t>シセツ</t>
    </rPh>
    <rPh sb="13" eb="15">
      <t>ニュウショ</t>
    </rPh>
    <rPh sb="15" eb="17">
      <t>シエン</t>
    </rPh>
    <phoneticPr fontId="2"/>
  </si>
  <si>
    <t>短期入所</t>
    <rPh sb="0" eb="2">
      <t>タンキ</t>
    </rPh>
    <rPh sb="2" eb="4">
      <t>ニュウショ</t>
    </rPh>
    <phoneticPr fontId="2"/>
  </si>
  <si>
    <t>空床</t>
    <rPh sb="0" eb="2">
      <t>クウショウ</t>
    </rPh>
    <phoneticPr fontId="2"/>
  </si>
  <si>
    <t>定　　員</t>
    <phoneticPr fontId="2"/>
  </si>
  <si>
    <t>職　　　種</t>
    <phoneticPr fontId="2"/>
  </si>
  <si>
    <t>ｻｰﾋﾞｽ</t>
    <phoneticPr fontId="2"/>
  </si>
  <si>
    <t>職業指導員</t>
    <rPh sb="0" eb="2">
      <t>ショクギョウ</t>
    </rPh>
    <rPh sb="2" eb="5">
      <t>シドウイン</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</si>
  <si>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</si>
  <si>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</si>
  <si>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r>
      <t>　</t>
    </r>
    <r>
      <rPr>
        <u/>
        <sz val="11"/>
        <rFont val="ＭＳ Ｐ明朝"/>
        <family val="1"/>
        <charset val="128"/>
      </rPr>
      <t>用した短期入所実利用者数</t>
    </r>
    <r>
      <rPr>
        <sz val="11"/>
        <rFont val="ＭＳ Ｐ明朝"/>
        <family val="1"/>
        <charset val="128"/>
      </rPr>
      <t>を記入してください。</t>
    </r>
    <phoneticPr fontId="2"/>
  </si>
  <si>
    <t>　　なお、複数の日中サービスを行っている場合、主たるサービスを「短期入所利用者を受け入れてい</t>
    <rPh sb="5" eb="7">
      <t>フクスウ</t>
    </rPh>
    <rPh sb="8" eb="10">
      <t>ニッチュウ</t>
    </rPh>
    <rPh sb="15" eb="16">
      <t>オコナ</t>
    </rPh>
    <rPh sb="20" eb="22">
      <t>バアイ</t>
    </rPh>
    <rPh sb="32" eb="34">
      <t>タンキ</t>
    </rPh>
    <rPh sb="34" eb="36">
      <t>ニュウショ</t>
    </rPh>
    <rPh sb="36" eb="39">
      <t>リヨウシャ</t>
    </rPh>
    <rPh sb="40" eb="41">
      <t>ウ</t>
    </rPh>
    <rPh sb="42" eb="43">
      <t>イ</t>
    </rPh>
    <phoneticPr fontId="2"/>
  </si>
  <si>
    <t>　る日中サービス」としてください。（「主たるサービス」は事業所の任意。）</t>
    <rPh sb="19" eb="20">
      <t>シュ</t>
    </rPh>
    <rPh sb="28" eb="31">
      <t>ジギョウショ</t>
    </rPh>
    <rPh sb="32" eb="34">
      <t>ニンイ</t>
    </rPh>
    <phoneticPr fontId="2"/>
  </si>
  <si>
    <t>　　なお、サービス単位を設けない場合は、「生活介護１」欄又は「施設入所支援１」欄に記入してください。</t>
    <rPh sb="9" eb="11">
      <t>タンイ</t>
    </rPh>
    <rPh sb="12" eb="13">
      <t>モウ</t>
    </rPh>
    <rPh sb="16" eb="18">
      <t>バアイ</t>
    </rPh>
    <rPh sb="21" eb="23">
      <t>セイカツ</t>
    </rPh>
    <rPh sb="23" eb="25">
      <t>カイゴ</t>
    </rPh>
    <rPh sb="27" eb="28">
      <t>ラン</t>
    </rPh>
    <rPh sb="28" eb="29">
      <t>マタ</t>
    </rPh>
    <rPh sb="31" eb="33">
      <t>シセツ</t>
    </rPh>
    <rPh sb="33" eb="35">
      <t>ニュウショ</t>
    </rPh>
    <rPh sb="35" eb="37">
      <t>シエン</t>
    </rPh>
    <rPh sb="39" eb="40">
      <t>ラン</t>
    </rPh>
    <rPh sb="41" eb="43">
      <t>キニュウ</t>
    </rPh>
    <phoneticPr fontId="2"/>
  </si>
  <si>
    <t>人</t>
    <rPh sb="0" eb="1">
      <t>ジン</t>
    </rPh>
    <phoneticPr fontId="2"/>
  </si>
  <si>
    <t>（例：生活介護を行っている障害者支援施設（開所日数：生活介護22日、施設入所支援30日）において、４月</t>
    <phoneticPr fontId="2"/>
  </si>
  <si>
    <t>に30日間、1名短期入所した場合＝生活介護短期入所利用者数：22人，施設入所支援利用者数：30人）</t>
    <rPh sb="25" eb="28">
      <t>リヨウシャ</t>
    </rPh>
    <rPh sb="28" eb="29">
      <t>スウ</t>
    </rPh>
    <phoneticPr fontId="2"/>
  </si>
  <si>
    <t>必置職種</t>
    <rPh sb="0" eb="1">
      <t>ヒツ</t>
    </rPh>
    <rPh sb="1" eb="2">
      <t>チ</t>
    </rPh>
    <rPh sb="2" eb="4">
      <t>ショクシュ</t>
    </rPh>
    <phoneticPr fontId="2"/>
  </si>
  <si>
    <t>看、理･作、生</t>
    <rPh sb="0" eb="1">
      <t>ミ</t>
    </rPh>
    <rPh sb="2" eb="3">
      <t>リ</t>
    </rPh>
    <rPh sb="4" eb="5">
      <t>サク</t>
    </rPh>
    <rPh sb="6" eb="7">
      <t>ショウ</t>
    </rPh>
    <phoneticPr fontId="2"/>
  </si>
  <si>
    <t>生</t>
    <rPh sb="0" eb="1">
      <t>セイ</t>
    </rPh>
    <phoneticPr fontId="2"/>
  </si>
  <si>
    <t>職、生</t>
    <rPh sb="0" eb="1">
      <t>ショク</t>
    </rPh>
    <rPh sb="2" eb="3">
      <t>セイ</t>
    </rPh>
    <phoneticPr fontId="2"/>
  </si>
  <si>
    <t>看、生</t>
    <rPh sb="0" eb="1">
      <t>ミ</t>
    </rPh>
    <rPh sb="2" eb="3">
      <t>ショウ</t>
    </rPh>
    <phoneticPr fontId="2"/>
  </si>
  <si>
    <t>　は「0.1」を記入してください。</t>
    <phoneticPr fontId="2"/>
  </si>
  <si>
    <t>医　師</t>
    <rPh sb="0" eb="1">
      <t>イ</t>
    </rPh>
    <rPh sb="2" eb="3">
      <t>シ</t>
    </rPh>
    <phoneticPr fontId="2"/>
  </si>
  <si>
    <t>区分該当・短期利用者</t>
    <rPh sb="0" eb="2">
      <t>クブン</t>
    </rPh>
    <rPh sb="2" eb="4">
      <t>ガイトウ</t>
    </rPh>
    <rPh sb="5" eb="7">
      <t>タンキ</t>
    </rPh>
    <rPh sb="7" eb="10">
      <t>リヨウシャ</t>
    </rPh>
    <phoneticPr fontId="2"/>
  </si>
  <si>
    <t>理学療法士又は作業療法士</t>
    <rPh sb="0" eb="2">
      <t>リガク</t>
    </rPh>
    <rPh sb="2" eb="5">
      <t>リョウホウシ</t>
    </rPh>
    <rPh sb="5" eb="6">
      <t>マタ</t>
    </rPh>
    <rPh sb="7" eb="9">
      <t>サギョウ</t>
    </rPh>
    <rPh sb="9" eb="12">
      <t>リョウホウシ</t>
    </rPh>
    <phoneticPr fontId="2"/>
  </si>
  <si>
    <t>自立訓練（機能）</t>
    <phoneticPr fontId="2"/>
  </si>
  <si>
    <t>自立訓練（生活）</t>
    <rPh sb="5" eb="7">
      <t>セイカツ</t>
    </rPh>
    <phoneticPr fontId="2"/>
  </si>
  <si>
    <t>就労移行</t>
    <rPh sb="0" eb="2">
      <t>シュウロウ</t>
    </rPh>
    <rPh sb="2" eb="4">
      <t>イコウ</t>
    </rPh>
    <phoneticPr fontId="2"/>
  </si>
  <si>
    <t>実施</t>
    <rPh sb="0" eb="2">
      <t>ジッシ</t>
    </rPh>
    <phoneticPr fontId="2"/>
  </si>
  <si>
    <t>管理者</t>
    <phoneticPr fontId="2"/>
  </si>
  <si>
    <t>サービス管理責任者</t>
    <phoneticPr fontId="2"/>
  </si>
  <si>
    <t>基準の</t>
    <rPh sb="0" eb="2">
      <t>キジュン</t>
    </rPh>
    <phoneticPr fontId="2"/>
  </si>
  <si>
    <t>就労継続
A型</t>
    <rPh sb="0" eb="2">
      <t>シュウロウ</t>
    </rPh>
    <rPh sb="2" eb="4">
      <t>ケイゾク</t>
    </rPh>
    <rPh sb="6" eb="7">
      <t>ガタ</t>
    </rPh>
    <phoneticPr fontId="2"/>
  </si>
  <si>
    <t>就労継続
Ｂ型</t>
    <rPh sb="0" eb="2">
      <t>シュウロウ</t>
    </rPh>
    <rPh sb="2" eb="4">
      <t>ケイゾク</t>
    </rPh>
    <rPh sb="6" eb="7">
      <t>ガタ</t>
    </rPh>
    <phoneticPr fontId="2"/>
  </si>
  <si>
    <t>生活介護
１</t>
    <rPh sb="0" eb="2">
      <t>セイカツ</t>
    </rPh>
    <rPh sb="2" eb="4">
      <t>カイゴ</t>
    </rPh>
    <phoneticPr fontId="2"/>
  </si>
  <si>
    <t>生活介護
２</t>
    <rPh sb="0" eb="2">
      <t>セイカツ</t>
    </rPh>
    <rPh sb="2" eb="4">
      <t>カイゴ</t>
    </rPh>
    <phoneticPr fontId="2"/>
  </si>
  <si>
    <t>宿泊型
自立訓練</t>
    <rPh sb="0" eb="2">
      <t>シュクハク</t>
    </rPh>
    <rPh sb="2" eb="3">
      <t>ガタ</t>
    </rPh>
    <rPh sb="4" eb="6">
      <t>ジリツ</t>
    </rPh>
    <rPh sb="6" eb="8">
      <t>クンレン</t>
    </rPh>
    <phoneticPr fontId="2"/>
  </si>
  <si>
    <t>サービス</t>
    <phoneticPr fontId="2"/>
  </si>
  <si>
    <t>種　　別</t>
    <rPh sb="0" eb="1">
      <t>タネ</t>
    </rPh>
    <rPh sb="3" eb="4">
      <t>ベツ</t>
    </rPh>
    <phoneticPr fontId="2"/>
  </si>
  <si>
    <t>基準の適否</t>
    <rPh sb="0" eb="2">
      <t>キジュン</t>
    </rPh>
    <rPh sb="3" eb="5">
      <t>テキヒ</t>
    </rPh>
    <phoneticPr fontId="2"/>
  </si>
  <si>
    <t>１　日中サービスのサービス種別ごとに、現在の配置数を記入してください。</t>
    <rPh sb="2" eb="4">
      <t>ニッチュウ</t>
    </rPh>
    <rPh sb="13" eb="15">
      <t>シュベツ</t>
    </rPh>
    <rPh sb="19" eb="21">
      <t>ゲンザイ</t>
    </rPh>
    <rPh sb="22" eb="24">
      <t>ハイチ</t>
    </rPh>
    <rPh sb="24" eb="25">
      <t>スウ</t>
    </rPh>
    <rPh sb="26" eb="28">
      <t>キニュウ</t>
    </rPh>
    <phoneticPr fontId="2"/>
  </si>
  <si>
    <t>－</t>
    <phoneticPr fontId="2"/>
  </si>
  <si>
    <t>（看護職員）</t>
    <rPh sb="1" eb="3">
      <t>カンゴ</t>
    </rPh>
    <rPh sb="3" eb="5">
      <t>ショクイン</t>
    </rPh>
    <phoneticPr fontId="2"/>
  </si>
  <si>
    <t>①日中の生活介護を利用している者のうち、夜間に施設入所支援を利用していない者で区分3以上のもの</t>
    <rPh sb="20" eb="22">
      <t>ヤカン</t>
    </rPh>
    <rPh sb="42" eb="44">
      <t>イジョウ</t>
    </rPh>
    <phoneticPr fontId="2"/>
  </si>
  <si>
    <t>②日中の生活介護を利用している者のうち、夜間に施設入所支援も利用している者で区分4以上のもの</t>
    <rPh sb="41" eb="43">
      <t>イジョウ</t>
    </rPh>
    <phoneticPr fontId="2"/>
  </si>
  <si>
    <t>　（ただし、50歳以上の者にあっては、①は区分2以上のもの、②は区分3以上のもの。）</t>
    <rPh sb="8" eb="9">
      <t>サイ</t>
    </rPh>
    <rPh sb="9" eb="11">
      <t>イジョウ</t>
    </rPh>
    <rPh sb="12" eb="13">
      <t>シャ</t>
    </rPh>
    <rPh sb="21" eb="23">
      <t>クブン</t>
    </rPh>
    <rPh sb="24" eb="26">
      <t>イジョウ</t>
    </rPh>
    <rPh sb="32" eb="34">
      <t>クブン</t>
    </rPh>
    <rPh sb="35" eb="37">
      <t>イジョウ</t>
    </rPh>
    <phoneticPr fontId="2"/>
  </si>
  <si>
    <t>１　就労継続支援Ｂ型の「除数」欄には、通常の事業所（Ｂ型ｻｰﾋﾞｽ費(Ⅱ)）においては「10」を、報酬</t>
    <rPh sb="2" eb="4">
      <t>シュウロウ</t>
    </rPh>
    <rPh sb="4" eb="6">
      <t>ケイゾク</t>
    </rPh>
    <rPh sb="6" eb="8">
      <t>シエン</t>
    </rPh>
    <rPh sb="9" eb="10">
      <t>ガタ</t>
    </rPh>
    <rPh sb="12" eb="14">
      <t>ジョスウ</t>
    </rPh>
    <rPh sb="15" eb="16">
      <t>ラン</t>
    </rPh>
    <rPh sb="19" eb="21">
      <t>ツウジョウ</t>
    </rPh>
    <rPh sb="22" eb="25">
      <t>ジギョウショ</t>
    </rPh>
    <rPh sb="27" eb="28">
      <t>ガタ</t>
    </rPh>
    <rPh sb="33" eb="34">
      <t>（</t>
    </rPh>
    <rPh sb="49" eb="51">
      <t>ホウシュウ</t>
    </rPh>
    <phoneticPr fontId="2"/>
  </si>
  <si>
    <t>　基準に基づき特別に県へ届け出た事業所（Ｂ型ｻｰﾋﾞｽ費(Ⅰ)）においては「7.5」を記入してください。</t>
    <rPh sb="1" eb="3">
      <t>キジュン</t>
    </rPh>
    <rPh sb="4" eb="5">
      <t>モト</t>
    </rPh>
    <rPh sb="12" eb="13">
      <t>トド</t>
    </rPh>
    <rPh sb="14" eb="15">
      <t>デ</t>
    </rPh>
    <rPh sb="16" eb="19">
      <t>ジギョウショ</t>
    </rPh>
    <rPh sb="43" eb="45">
      <t>キニュウ</t>
    </rPh>
    <phoneticPr fontId="2"/>
  </si>
  <si>
    <t>訪問
訓練</t>
    <rPh sb="0" eb="2">
      <t>ホウモン</t>
    </rPh>
    <rPh sb="3" eb="5">
      <t>クンレン</t>
    </rPh>
    <phoneticPr fontId="2"/>
  </si>
  <si>
    <r>
      <t>サービス種別</t>
    </r>
    <r>
      <rPr>
        <sz val="9"/>
        <rFont val="ＭＳ Ｐゴシック"/>
        <family val="3"/>
        <charset val="128"/>
      </rPr>
      <t>　(該当する種別をチェック☑してください。)</t>
    </r>
    <rPh sb="4" eb="5">
      <t>タネ</t>
    </rPh>
    <rPh sb="5" eb="6">
      <t>ベツ</t>
    </rPh>
    <phoneticPr fontId="2"/>
  </si>
  <si>
    <t>サービス種別</t>
    <phoneticPr fontId="2"/>
  </si>
  <si>
    <t>加算</t>
    <rPh sb="0" eb="2">
      <t>カサン</t>
    </rPh>
    <phoneticPr fontId="2"/>
  </si>
  <si>
    <t>特定旧法受給者</t>
    <rPh sb="0" eb="2">
      <t>トクテイ</t>
    </rPh>
    <rPh sb="2" eb="4">
      <t>キュウホウ</t>
    </rPh>
    <rPh sb="4" eb="7">
      <t>ジュキュウシャ</t>
    </rPh>
    <phoneticPr fontId="2"/>
  </si>
  <si>
    <t>適否</t>
    <rPh sb="0" eb="1">
      <t>テキ</t>
    </rPh>
    <rPh sb="1" eb="2">
      <t>イナ</t>
    </rPh>
    <phoneticPr fontId="2"/>
  </si>
  <si>
    <t>－</t>
    <phoneticPr fontId="2"/>
  </si>
  <si>
    <t>２　常勤換算法による数値は小数点第2位を切り捨ててください。</t>
    <rPh sb="2" eb="4">
      <t>ジョウキン</t>
    </rPh>
    <rPh sb="4" eb="6">
      <t>カンサン</t>
    </rPh>
    <rPh sb="6" eb="7">
      <t>ホウ</t>
    </rPh>
    <rPh sb="10" eb="12">
      <t>スウチ</t>
    </rPh>
    <rPh sb="13" eb="16">
      <t>ショウスウテン</t>
    </rPh>
    <rPh sb="16" eb="17">
      <t>ダイ</t>
    </rPh>
    <rPh sb="18" eb="19">
      <t>イ</t>
    </rPh>
    <rPh sb="20" eb="21">
      <t>キ</t>
    </rPh>
    <rPh sb="22" eb="23">
      <t>ス</t>
    </rPh>
    <phoneticPr fontId="2"/>
  </si>
  <si>
    <t>３　生活介護の「医師」配置数については、常勤換算で0.1未満であっても、必要数配置している場合</t>
    <rPh sb="2" eb="4">
      <t>セイカツ</t>
    </rPh>
    <rPh sb="4" eb="6">
      <t>カイゴ</t>
    </rPh>
    <rPh sb="8" eb="10">
      <t>イシ</t>
    </rPh>
    <rPh sb="11" eb="14">
      <t>ハイチスウ</t>
    </rPh>
    <rPh sb="20" eb="22">
      <t>ジョウキン</t>
    </rPh>
    <rPh sb="22" eb="24">
      <t>カンサン</t>
    </rPh>
    <rPh sb="28" eb="30">
      <t>ミマン</t>
    </rPh>
    <rPh sb="36" eb="39">
      <t>ヒツヨウスウ</t>
    </rPh>
    <rPh sb="39" eb="41">
      <t>ハイチ</t>
    </rPh>
    <rPh sb="45" eb="47">
      <t>バアイ</t>
    </rPh>
    <phoneticPr fontId="2"/>
  </si>
  <si>
    <t>４　上記２及び３は、いずれかを選択して記入してください。</t>
    <rPh sb="2" eb="4">
      <t>ジョウキ</t>
    </rPh>
    <rPh sb="5" eb="6">
      <t>オヨ</t>
    </rPh>
    <rPh sb="15" eb="17">
      <t>センタク</t>
    </rPh>
    <rPh sb="19" eb="21">
      <t>キニュウ</t>
    </rPh>
    <phoneticPr fontId="2"/>
  </si>
  <si>
    <t>※ 「必置職種」欄……看＝看護職員、理・作＝理学療法士又は作業療法士、生＝生活支援員、</t>
    <rPh sb="3" eb="4">
      <t>ヒツ</t>
    </rPh>
    <rPh sb="4" eb="5">
      <t>オキ</t>
    </rPh>
    <rPh sb="5" eb="7">
      <t>ショクシュ</t>
    </rPh>
    <rPh sb="8" eb="9">
      <t>ラン</t>
    </rPh>
    <rPh sb="11" eb="12">
      <t>ミ</t>
    </rPh>
    <rPh sb="13" eb="15">
      <t>カンゴ</t>
    </rPh>
    <rPh sb="15" eb="17">
      <t>ショクイン</t>
    </rPh>
    <rPh sb="18" eb="19">
      <t>リ</t>
    </rPh>
    <rPh sb="20" eb="21">
      <t>サク</t>
    </rPh>
    <rPh sb="22" eb="24">
      <t>リガク</t>
    </rPh>
    <rPh sb="24" eb="27">
      <t>リョウホウシ</t>
    </rPh>
    <rPh sb="27" eb="28">
      <t>マタ</t>
    </rPh>
    <rPh sb="29" eb="31">
      <t>サギョウ</t>
    </rPh>
    <rPh sb="31" eb="34">
      <t>リョウホウシ</t>
    </rPh>
    <rPh sb="35" eb="36">
      <t>ショウ</t>
    </rPh>
    <rPh sb="37" eb="39">
      <t>セイカツ</t>
    </rPh>
    <rPh sb="39" eb="41">
      <t>シエン</t>
    </rPh>
    <rPh sb="41" eb="42">
      <t>イン</t>
    </rPh>
    <phoneticPr fontId="2"/>
  </si>
  <si>
    <t>　　職＝職業指導員</t>
    <phoneticPr fontId="2"/>
  </si>
  <si>
    <t>サービス全体</t>
    <rPh sb="4" eb="6">
      <t>ゼンタイ</t>
    </rPh>
    <phoneticPr fontId="2"/>
  </si>
  <si>
    <t>　「除数」欄に、平均障害程度区分（区分該当者のみの平均）に応じた「除数」を記入してください。</t>
    <rPh sb="19" eb="21">
      <t>ガイトウ</t>
    </rPh>
    <rPh sb="21" eb="22">
      <t>シャ</t>
    </rPh>
    <rPh sb="25" eb="27">
      <t>ヘイキン</t>
    </rPh>
    <phoneticPr fontId="2"/>
  </si>
  <si>
    <t>　届け出ている人員配置体制加算の区分に応じた「除数」を記入してください。</t>
    <phoneticPr fontId="2"/>
  </si>
  <si>
    <t>※　基準上の「宿直」配置は、全利用者が特定旧法受給者及び通所困難者のみの場合。</t>
    <rPh sb="2" eb="4">
      <t>キジュン</t>
    </rPh>
    <rPh sb="4" eb="5">
      <t>ジョウ</t>
    </rPh>
    <rPh sb="7" eb="9">
      <t>シュクチョク</t>
    </rPh>
    <rPh sb="10" eb="12">
      <t>ハイチ</t>
    </rPh>
    <rPh sb="14" eb="15">
      <t>ゼン</t>
    </rPh>
    <rPh sb="15" eb="18">
      <t>リヨウシャ</t>
    </rPh>
    <rPh sb="19" eb="21">
      <t>トクテイ</t>
    </rPh>
    <rPh sb="21" eb="23">
      <t>キュウホウ</t>
    </rPh>
    <rPh sb="23" eb="26">
      <t>ジュキュウシャ</t>
    </rPh>
    <rPh sb="26" eb="27">
      <t>オヨ</t>
    </rPh>
    <rPh sb="28" eb="30">
      <t>ツウショ</t>
    </rPh>
    <rPh sb="30" eb="33">
      <t>コンナンシャ</t>
    </rPh>
    <rPh sb="36" eb="38">
      <t>バアイ</t>
    </rPh>
    <phoneticPr fontId="2"/>
  </si>
  <si>
    <t>配置すべき員数</t>
    <rPh sb="0" eb="2">
      <t>ハイチ</t>
    </rPh>
    <rPh sb="5" eb="7">
      <t>インスウ</t>
    </rPh>
    <phoneticPr fontId="2"/>
  </si>
  <si>
    <t>（単位：人）</t>
    <phoneticPr fontId="2"/>
  </si>
  <si>
    <t>１　夜間職員配置体制加算を算定状況を「加算」欄に記入してください。</t>
    <rPh sb="2" eb="4">
      <t>ヤカン</t>
    </rPh>
    <rPh sb="4" eb="6">
      <t>ショクイン</t>
    </rPh>
    <rPh sb="6" eb="8">
      <t>ハイチ</t>
    </rPh>
    <rPh sb="8" eb="10">
      <t>タイセイ</t>
    </rPh>
    <rPh sb="10" eb="12">
      <t>カサン</t>
    </rPh>
    <rPh sb="13" eb="15">
      <t>サンテイ</t>
    </rPh>
    <rPh sb="15" eb="17">
      <t>ジョウキョウ</t>
    </rPh>
    <rPh sb="19" eb="21">
      <t>カサン</t>
    </rPh>
    <rPh sb="22" eb="23">
      <t>ラン</t>
    </rPh>
    <rPh sb="24" eb="26">
      <t>キニュウ</t>
    </rPh>
    <phoneticPr fontId="2"/>
  </si>
  <si>
    <t>　当該加算を算定しない場合と前年度平均利用者数が異なる場合があります。</t>
    <rPh sb="1" eb="3">
      <t>トウガイ</t>
    </rPh>
    <rPh sb="3" eb="5">
      <t>カサン</t>
    </rPh>
    <rPh sb="6" eb="8">
      <t>サンテイ</t>
    </rPh>
    <rPh sb="11" eb="13">
      <t>バアイ</t>
    </rPh>
    <rPh sb="14" eb="17">
      <t>ゼンネンド</t>
    </rPh>
    <rPh sb="17" eb="19">
      <t>ヘイキン</t>
    </rPh>
    <rPh sb="19" eb="22">
      <t>リヨウシャ</t>
    </rPh>
    <rPh sb="22" eb="23">
      <t>スウ</t>
    </rPh>
    <rPh sb="24" eb="25">
      <t>コト</t>
    </rPh>
    <rPh sb="27" eb="29">
      <t>バアイ</t>
    </rPh>
    <phoneticPr fontId="2"/>
  </si>
  <si>
    <t>２　夜間職員配置体制加算における利用者数の算出方法は特殊なため（H18厚労告551参照）、</t>
    <rPh sb="2" eb="4">
      <t>ヤカン</t>
    </rPh>
    <rPh sb="4" eb="6">
      <t>ショクイン</t>
    </rPh>
    <rPh sb="6" eb="8">
      <t>ハイチ</t>
    </rPh>
    <rPh sb="8" eb="10">
      <t>タイセイ</t>
    </rPh>
    <rPh sb="10" eb="12">
      <t>カサン</t>
    </rPh>
    <rPh sb="16" eb="19">
      <t>リヨウシャ</t>
    </rPh>
    <rPh sb="19" eb="20">
      <t>スウ</t>
    </rPh>
    <rPh sb="21" eb="23">
      <t>サンシュツ</t>
    </rPh>
    <rPh sb="23" eb="25">
      <t>ホウホウ</t>
    </rPh>
    <rPh sb="26" eb="28">
      <t>トクシュ</t>
    </rPh>
    <rPh sb="35" eb="36">
      <t>アツシ</t>
    </rPh>
    <rPh sb="36" eb="37">
      <t>ロウ</t>
    </rPh>
    <rPh sb="37" eb="38">
      <t>コク</t>
    </rPh>
    <rPh sb="41" eb="43">
      <t>サンショウ</t>
    </rPh>
    <phoneticPr fontId="2"/>
  </si>
  <si>
    <t>現在の夜間配置職員数</t>
    <rPh sb="0" eb="2">
      <t>ゲンザイ</t>
    </rPh>
    <rPh sb="3" eb="5">
      <t>ヤカン</t>
    </rPh>
    <rPh sb="5" eb="7">
      <t>ハイチ</t>
    </rPh>
    <rPh sb="7" eb="9">
      <t>ショクイン</t>
    </rPh>
    <rPh sb="9" eb="10">
      <t>スウ</t>
    </rPh>
    <phoneticPr fontId="2"/>
  </si>
  <si>
    <t>（２）前年度の１０月２日～３月３１日までの間に、新規に事業を開始又は定員増があったサービスの場合</t>
    <rPh sb="3" eb="6">
      <t>ゼンネンド</t>
    </rPh>
    <rPh sb="9" eb="10">
      <t>ガツ</t>
    </rPh>
    <rPh sb="11" eb="12">
      <t>カ</t>
    </rPh>
    <rPh sb="14" eb="15">
      <t>ガツ</t>
    </rPh>
    <rPh sb="17" eb="18">
      <t>ニチ</t>
    </rPh>
    <rPh sb="21" eb="22">
      <t>アイダ</t>
    </rPh>
    <phoneticPr fontId="2"/>
  </si>
  <si>
    <t>（１）前年度の４月２日～１０月１日までの間に、新規に事業を開始又は定員増があったサービスの場合</t>
    <rPh sb="3" eb="6">
      <t>ゼンネンド</t>
    </rPh>
    <rPh sb="8" eb="9">
      <t>ガツ</t>
    </rPh>
    <rPh sb="10" eb="11">
      <t>カ</t>
    </rPh>
    <rPh sb="14" eb="15">
      <t>ガツ</t>
    </rPh>
    <rPh sb="16" eb="17">
      <t>ニチ</t>
    </rPh>
    <rPh sb="20" eb="21">
      <t>アイダ</t>
    </rPh>
    <rPh sb="23" eb="25">
      <t>シンキ</t>
    </rPh>
    <rPh sb="26" eb="28">
      <t>ジギョウ</t>
    </rPh>
    <rPh sb="29" eb="31">
      <t>カイシ</t>
    </rPh>
    <rPh sb="31" eb="32">
      <t>マタ</t>
    </rPh>
    <rPh sb="33" eb="35">
      <t>テイイン</t>
    </rPh>
    <rPh sb="35" eb="36">
      <t>ゾウ</t>
    </rPh>
    <rPh sb="45" eb="47">
      <t>バアイ</t>
    </rPh>
    <phoneticPr fontId="2"/>
  </si>
  <si>
    <t>（３）前年度の４月２日～１月１日までの間に、定員減のあったサービスの場合</t>
    <rPh sb="3" eb="6">
      <t>ゼンネンド</t>
    </rPh>
    <rPh sb="8" eb="9">
      <t>ガツ</t>
    </rPh>
    <rPh sb="10" eb="11">
      <t>カ</t>
    </rPh>
    <rPh sb="13" eb="14">
      <t>ガツ</t>
    </rPh>
    <rPh sb="15" eb="16">
      <t>ニチ</t>
    </rPh>
    <rPh sb="19" eb="20">
      <t>カン</t>
    </rPh>
    <rPh sb="22" eb="24">
      <t>テイイン</t>
    </rPh>
    <rPh sb="24" eb="25">
      <t>ゲン</t>
    </rPh>
    <rPh sb="34" eb="36">
      <t>バアイ</t>
    </rPh>
    <phoneticPr fontId="2"/>
  </si>
  <si>
    <t>（４）前年度の１月２日～３月３１日までの間に、定員減のあったサービスの場合</t>
    <rPh sb="13" eb="14">
      <t>ガツ</t>
    </rPh>
    <rPh sb="16" eb="17">
      <t>ニチ</t>
    </rPh>
    <rPh sb="20" eb="21">
      <t>アイダ</t>
    </rPh>
    <phoneticPr fontId="2"/>
  </si>
  <si>
    <t>（５）それ以外の場合</t>
    <rPh sb="5" eb="7">
      <t>イガイ</t>
    </rPh>
    <rPh sb="8" eb="10">
      <t>バアイ</t>
    </rPh>
    <phoneticPr fontId="2"/>
  </si>
  <si>
    <t xml:space="preserve"> 夜間配置している生活支援員の人数を記入してください。</t>
    <rPh sb="1" eb="3">
      <t>ヤカン</t>
    </rPh>
    <rPh sb="3" eb="5">
      <t>ハイチ</t>
    </rPh>
    <rPh sb="9" eb="11">
      <t>セイカツ</t>
    </rPh>
    <rPh sb="11" eb="13">
      <t>シエン</t>
    </rPh>
    <rPh sb="13" eb="14">
      <t>イン</t>
    </rPh>
    <rPh sb="15" eb="17">
      <t>ニンズウ</t>
    </rPh>
    <rPh sb="18" eb="20">
      <t>キニュウ</t>
    </rPh>
    <phoneticPr fontId="2"/>
  </si>
  <si>
    <r>
      <t>１　各サービスについて、</t>
    </r>
    <r>
      <rPr>
        <u/>
        <sz val="11"/>
        <rFont val="ＭＳ Ｐ明朝"/>
        <family val="1"/>
        <charset val="128"/>
      </rPr>
      <t>月ごとの延べ利用者数</t>
    </r>
    <r>
      <rPr>
        <sz val="11"/>
        <rFont val="ＭＳ Ｐ明朝"/>
        <family val="1"/>
        <charset val="128"/>
      </rPr>
      <t>を記入してください。</t>
    </r>
    <rPh sb="2" eb="3">
      <t>カク</t>
    </rPh>
    <rPh sb="12" eb="13">
      <t>ツキ</t>
    </rPh>
    <rPh sb="16" eb="17">
      <t>ノ</t>
    </rPh>
    <rPh sb="18" eb="21">
      <t>リヨウシャ</t>
    </rPh>
    <rPh sb="21" eb="22">
      <t>スウ</t>
    </rPh>
    <rPh sb="23" eb="25">
      <t>キニュウ</t>
    </rPh>
    <phoneticPr fontId="2"/>
  </si>
  <si>
    <r>
      <t>施設入所支援</t>
    </r>
    <r>
      <rPr>
        <sz val="9"/>
        <rFont val="ＭＳ Ｐゴシック"/>
        <family val="3"/>
        <charset val="128"/>
      </rPr>
      <t>２</t>
    </r>
    <rPh sb="0" eb="2">
      <t>シセツ</t>
    </rPh>
    <rPh sb="2" eb="4">
      <t>ニュウショ</t>
    </rPh>
    <rPh sb="4" eb="6">
      <t>シエン</t>
    </rPh>
    <phoneticPr fontId="2"/>
  </si>
  <si>
    <t>人</t>
    <rPh sb="0" eb="1">
      <t>ニン</t>
    </rPh>
    <phoneticPr fontId="2"/>
  </si>
  <si>
    <t>注）</t>
    <rPh sb="0" eb="1">
      <t>チュウ</t>
    </rPh>
    <phoneticPr fontId="2"/>
  </si>
  <si>
    <t>１　生活介護及び施設入所支援においては、サービス単位ごとに記入してください。</t>
    <rPh sb="2" eb="4">
      <t>セイカツ</t>
    </rPh>
    <rPh sb="4" eb="6">
      <t>カイゴ</t>
    </rPh>
    <rPh sb="6" eb="7">
      <t>オヨ</t>
    </rPh>
    <rPh sb="8" eb="10">
      <t>シセツ</t>
    </rPh>
    <rPh sb="10" eb="12">
      <t>ニュウショ</t>
    </rPh>
    <rPh sb="12" eb="14">
      <t>シエン</t>
    </rPh>
    <rPh sb="24" eb="26">
      <t>タンイ</t>
    </rPh>
    <rPh sb="29" eb="31">
      <t>キニュウ</t>
    </rPh>
    <phoneticPr fontId="2"/>
  </si>
  <si>
    <t>基準</t>
    <rPh sb="0" eb="2">
      <t>キジュン</t>
    </rPh>
    <phoneticPr fontId="2"/>
  </si>
  <si>
    <t>３　生活介護の人員配置体制加算を算定している場合、「加算」の「区分該当者」の「除数」欄に、</t>
    <rPh sb="2" eb="4">
      <t>セイカツ</t>
    </rPh>
    <rPh sb="4" eb="6">
      <t>カイゴ</t>
    </rPh>
    <rPh sb="7" eb="9">
      <t>ジンイン</t>
    </rPh>
    <rPh sb="9" eb="11">
      <t>ハイチ</t>
    </rPh>
    <rPh sb="11" eb="13">
      <t>タイセイ</t>
    </rPh>
    <rPh sb="13" eb="15">
      <t>カサン</t>
    </rPh>
    <rPh sb="16" eb="18">
      <t>サンテイ</t>
    </rPh>
    <rPh sb="22" eb="24">
      <t>バアイ</t>
    </rPh>
    <rPh sb="26" eb="28">
      <t>カサン</t>
    </rPh>
    <rPh sb="31" eb="33">
      <t>クブン</t>
    </rPh>
    <rPh sb="33" eb="35">
      <t>ガイトウ</t>
    </rPh>
    <rPh sb="35" eb="36">
      <t>シャ</t>
    </rPh>
    <phoneticPr fontId="2"/>
  </si>
  <si>
    <t>２　生活介護の人員配置体制加算を算定していない場合、「基準」の「区分該当・短期利用者」の</t>
    <rPh sb="2" eb="4">
      <t>セイカツ</t>
    </rPh>
    <rPh sb="4" eb="6">
      <t>カイゴ</t>
    </rPh>
    <rPh sb="7" eb="9">
      <t>ジンイン</t>
    </rPh>
    <rPh sb="9" eb="11">
      <t>ハイチ</t>
    </rPh>
    <rPh sb="11" eb="13">
      <t>タイセイ</t>
    </rPh>
    <rPh sb="13" eb="15">
      <t>カサン</t>
    </rPh>
    <rPh sb="16" eb="18">
      <t>サンテイ</t>
    </rPh>
    <rPh sb="23" eb="25">
      <t>バアイ</t>
    </rPh>
    <rPh sb="27" eb="29">
      <t>キジュン</t>
    </rPh>
    <rPh sb="32" eb="34">
      <t>クブン</t>
    </rPh>
    <rPh sb="34" eb="36">
      <t>ガイトウ</t>
    </rPh>
    <rPh sb="37" eb="39">
      <t>タンキ</t>
    </rPh>
    <rPh sb="39" eb="42">
      <t>リヨウシャ</t>
    </rPh>
    <phoneticPr fontId="2"/>
  </si>
  <si>
    <t xml:space="preserve"> </t>
    <phoneticPr fontId="2"/>
  </si>
  <si>
    <t>　</t>
    <phoneticPr fontId="2"/>
  </si>
  <si>
    <t xml:space="preserve"> </t>
    <phoneticPr fontId="2"/>
  </si>
  <si>
    <t>平均利用者数</t>
    <rPh sb="0" eb="1">
      <t>タイラ</t>
    </rPh>
    <rPh sb="1" eb="2">
      <t>タモツ</t>
    </rPh>
    <rPh sb="2" eb="5">
      <t>リヨウシャ</t>
    </rPh>
    <rPh sb="5" eb="6">
      <t>スウ</t>
    </rPh>
    <phoneticPr fontId="2"/>
  </si>
  <si>
    <t>平均障害
程度区分</t>
    <rPh sb="0" eb="1">
      <t>ヒラ</t>
    </rPh>
    <rPh sb="1" eb="2">
      <t>タモツ</t>
    </rPh>
    <rPh sb="2" eb="4">
      <t>ショウガイ</t>
    </rPh>
    <rPh sb="5" eb="7">
      <t>テイド</t>
    </rPh>
    <rPh sb="7" eb="9">
      <t>クブン</t>
    </rPh>
    <phoneticPr fontId="2"/>
  </si>
  <si>
    <t>前年度延べ利用者数</t>
    <rPh sb="0" eb="3">
      <t>ゼンネンド</t>
    </rPh>
    <phoneticPr fontId="2"/>
  </si>
  <si>
    <t>生活介護</t>
    <phoneticPr fontId="2"/>
  </si>
  <si>
    <t>６</t>
    <phoneticPr fontId="2"/>
  </si>
  <si>
    <t>５</t>
    <phoneticPr fontId="2"/>
  </si>
  <si>
    <t>４</t>
    <phoneticPr fontId="2"/>
  </si>
  <si>
    <t>４</t>
    <phoneticPr fontId="2"/>
  </si>
  <si>
    <t>３</t>
    <phoneticPr fontId="2"/>
  </si>
  <si>
    <t>２（50才以上）</t>
    <rPh sb="4" eb="5">
      <t>サイ</t>
    </rPh>
    <rPh sb="5" eb="7">
      <t>イジョウ</t>
    </rPh>
    <phoneticPr fontId="2"/>
  </si>
  <si>
    <t>小計</t>
    <rPh sb="0" eb="2">
      <t>ショウケイ</t>
    </rPh>
    <phoneticPr fontId="2"/>
  </si>
  <si>
    <t>指定基準上の職員配置</t>
    <phoneticPr fontId="2"/>
  </si>
  <si>
    <t>（経過措置者）</t>
    <rPh sb="1" eb="3">
      <t>ケイカ</t>
    </rPh>
    <rPh sb="3" eb="5">
      <t>ソチ</t>
    </rPh>
    <rPh sb="5" eb="6">
      <t>シャ</t>
    </rPh>
    <phoneticPr fontId="2"/>
  </si>
  <si>
    <t>※</t>
    <phoneticPr fontId="2"/>
  </si>
  <si>
    <r>
      <t>職員配置（看護師、理学療法士又は作業療法士及び生活支援員）は、</t>
    </r>
    <r>
      <rPr>
        <b/>
        <i/>
        <u/>
        <sz val="9"/>
        <rFont val="ＭＳ Ｐゴシック"/>
        <family val="3"/>
        <charset val="128"/>
      </rPr>
      <t>最低1.1人以上</t>
    </r>
    <r>
      <rPr>
        <b/>
        <i/>
        <sz val="9"/>
        <rFont val="ＭＳ Ｐゴシック"/>
        <family val="3"/>
        <charset val="128"/>
      </rPr>
      <t>、かつ、</t>
    </r>
    <r>
      <rPr>
        <b/>
        <i/>
        <u/>
        <sz val="9"/>
        <rFont val="ＭＳ Ｐゴシック"/>
        <family val="3"/>
        <charset val="128"/>
      </rPr>
      <t>指定基準人数以上</t>
    </r>
    <r>
      <rPr>
        <b/>
        <i/>
        <sz val="9"/>
        <rFont val="ＭＳ Ｐゴシック"/>
        <family val="3"/>
        <charset val="128"/>
      </rPr>
      <t>。</t>
    </r>
    <rPh sb="0" eb="2">
      <t>ショクイン</t>
    </rPh>
    <rPh sb="2" eb="4">
      <t>ハイチ</t>
    </rPh>
    <rPh sb="21" eb="22">
      <t>オヨ</t>
    </rPh>
    <rPh sb="31" eb="33">
      <t>サイテイ</t>
    </rPh>
    <rPh sb="36" eb="37">
      <t>ニン</t>
    </rPh>
    <rPh sb="37" eb="39">
      <t>イジョウ</t>
    </rPh>
    <rPh sb="43" eb="45">
      <t>シテイ</t>
    </rPh>
    <rPh sb="45" eb="47">
      <t>キジュン</t>
    </rPh>
    <rPh sb="47" eb="49">
      <t>ニンズウ</t>
    </rPh>
    <rPh sb="49" eb="51">
      <t>イジョウ</t>
    </rPh>
    <phoneticPr fontId="2"/>
  </si>
  <si>
    <t>合計</t>
    <rPh sb="0" eb="2">
      <t>ゴウケイ</t>
    </rPh>
    <phoneticPr fontId="2"/>
  </si>
  <si>
    <t>併　設</t>
    <rPh sb="0" eb="1">
      <t>ヘイ</t>
    </rPh>
    <rPh sb="2" eb="3">
      <t>セツ</t>
    </rPh>
    <phoneticPr fontId="2"/>
  </si>
  <si>
    <t>空　床</t>
    <rPh sb="0" eb="1">
      <t>ソラ</t>
    </rPh>
    <rPh sb="2" eb="3">
      <t>ユカ</t>
    </rPh>
    <phoneticPr fontId="2"/>
  </si>
  <si>
    <t>総　合　計</t>
    <rPh sb="0" eb="1">
      <t>フサ</t>
    </rPh>
    <rPh sb="2" eb="3">
      <t>ゴウ</t>
    </rPh>
    <rPh sb="4" eb="5">
      <t>ケイ</t>
    </rPh>
    <phoneticPr fontId="2"/>
  </si>
  <si>
    <t>開所日数</t>
    <rPh sb="0" eb="2">
      <t>カイショ</t>
    </rPh>
    <rPh sb="2" eb="4">
      <t>ニッスウ</t>
    </rPh>
    <phoneticPr fontId="2"/>
  </si>
  <si>
    <t>施設入所支援</t>
    <rPh sb="0" eb="2">
      <t>シセツ</t>
    </rPh>
    <rPh sb="2" eb="4">
      <t>ニュウショ</t>
    </rPh>
    <rPh sb="4" eb="6">
      <t>シエン</t>
    </rPh>
    <phoneticPr fontId="2"/>
  </si>
  <si>
    <t>６</t>
    <phoneticPr fontId="2"/>
  </si>
  <si>
    <t>５</t>
    <phoneticPr fontId="2"/>
  </si>
  <si>
    <t>３（50才以上）</t>
    <phoneticPr fontId="2"/>
  </si>
  <si>
    <r>
      <t>措置者</t>
    </r>
    <r>
      <rPr>
        <i/>
        <sz val="6"/>
        <rFont val="ＭＳ Ｐゴシック"/>
        <family val="3"/>
        <charset val="128"/>
      </rPr>
      <t xml:space="preserve">
</t>
    </r>
    <r>
      <rPr>
        <i/>
        <sz val="8"/>
        <rFont val="ＭＳ Ｐゴシック"/>
        <family val="3"/>
        <charset val="128"/>
      </rPr>
      <t>経過</t>
    </r>
    <rPh sb="0" eb="2">
      <t>ソチ</t>
    </rPh>
    <rPh sb="2" eb="3">
      <t>シャ</t>
    </rPh>
    <phoneticPr fontId="2"/>
  </si>
  <si>
    <t>(区分３以下)</t>
    <rPh sb="1" eb="3">
      <t>クブン</t>
    </rPh>
    <rPh sb="4" eb="6">
      <t>イカ</t>
    </rPh>
    <phoneticPr fontId="2"/>
  </si>
  <si>
    <t>指定基準上の夜勤職員配置</t>
    <rPh sb="6" eb="8">
      <t>ヤキン</t>
    </rPh>
    <phoneticPr fontId="2"/>
  </si>
  <si>
    <t>(自立訓練等利用者)</t>
    <rPh sb="1" eb="3">
      <t>ジリツ</t>
    </rPh>
    <rPh sb="3" eb="5">
      <t>クンレン</t>
    </rPh>
    <rPh sb="5" eb="6">
      <t>トウ</t>
    </rPh>
    <rPh sb="6" eb="9">
      <t>リヨウシャ</t>
    </rPh>
    <phoneticPr fontId="2"/>
  </si>
  <si>
    <t>（小計）</t>
    <rPh sb="1" eb="3">
      <t>ショウケイ</t>
    </rPh>
    <phoneticPr fontId="2"/>
  </si>
  <si>
    <t>Ⅰ・Ⅱ・Ⅲ</t>
    <phoneticPr fontId="2"/>
  </si>
  <si>
    <t>Ⅶ</t>
    <phoneticPr fontId="2"/>
  </si>
  <si>
    <r>
      <t>1 各月の「前年度延べ利用者数」欄は、前年度における区分ごとの利用者の</t>
    </r>
    <r>
      <rPr>
        <u/>
        <sz val="10"/>
        <rFont val="ＭＳ Ｐゴシック"/>
        <family val="3"/>
        <charset val="128"/>
      </rPr>
      <t>実利用日数月計</t>
    </r>
    <r>
      <rPr>
        <sz val="10"/>
        <rFont val="ＭＳ Ｐゴシック"/>
        <family val="3"/>
        <charset val="128"/>
      </rPr>
      <t>を記入。</t>
    </r>
    <rPh sb="2" eb="4">
      <t>カクツキ</t>
    </rPh>
    <rPh sb="6" eb="9">
      <t>ゼンネンド</t>
    </rPh>
    <rPh sb="9" eb="10">
      <t>ノ</t>
    </rPh>
    <rPh sb="11" eb="14">
      <t>リヨウシャ</t>
    </rPh>
    <rPh sb="14" eb="15">
      <t>スウ</t>
    </rPh>
    <rPh sb="16" eb="17">
      <t>ラン</t>
    </rPh>
    <rPh sb="19" eb="22">
      <t>ゼンネンド</t>
    </rPh>
    <rPh sb="26" eb="28">
      <t>クブン</t>
    </rPh>
    <rPh sb="31" eb="34">
      <t>リヨウシャ</t>
    </rPh>
    <rPh sb="35" eb="36">
      <t>ジツ</t>
    </rPh>
    <rPh sb="36" eb="38">
      <t>リヨウ</t>
    </rPh>
    <rPh sb="38" eb="40">
      <t>ニッスウ</t>
    </rPh>
    <rPh sb="40" eb="42">
      <t>ゲッケイ</t>
    </rPh>
    <rPh sb="43" eb="45">
      <t>キニュウ</t>
    </rPh>
    <phoneticPr fontId="2"/>
  </si>
  <si>
    <r>
      <t>2 「経過措置者」とは、</t>
    </r>
    <r>
      <rPr>
        <u/>
        <sz val="10"/>
        <rFont val="ＭＳ Ｐゴシック"/>
        <family val="3"/>
        <charset val="128"/>
      </rPr>
      <t>H18.9.30現在から引き続き入所している者のうち</t>
    </r>
    <r>
      <rPr>
        <sz val="10"/>
        <rFont val="ＭＳ Ｐゴシック"/>
        <family val="3"/>
        <charset val="128"/>
      </rPr>
      <t>、次のものをいう。</t>
    </r>
    <rPh sb="3" eb="5">
      <t>ケイカ</t>
    </rPh>
    <rPh sb="5" eb="7">
      <t>ソチ</t>
    </rPh>
    <rPh sb="7" eb="8">
      <t>シャ</t>
    </rPh>
    <rPh sb="39" eb="40">
      <t>ツギ</t>
    </rPh>
    <phoneticPr fontId="2"/>
  </si>
  <si>
    <r>
      <t>　①日中の</t>
    </r>
    <r>
      <rPr>
        <u/>
        <sz val="10"/>
        <rFont val="ＭＳ Ｐゴシック"/>
        <family val="3"/>
        <charset val="128"/>
      </rPr>
      <t>生活介護</t>
    </r>
    <r>
      <rPr>
        <sz val="10"/>
        <rFont val="ＭＳ Ｐゴシック"/>
        <family val="3"/>
        <charset val="128"/>
      </rPr>
      <t>を利用している者のうち、</t>
    </r>
    <r>
      <rPr>
        <u/>
        <sz val="10"/>
        <rFont val="ＭＳ Ｐゴシック"/>
        <family val="3"/>
        <charset val="128"/>
      </rPr>
      <t>施設入所支援も利用している者で区分3以下</t>
    </r>
    <r>
      <rPr>
        <sz val="10"/>
        <rFont val="ＭＳ Ｐゴシック"/>
        <family val="3"/>
        <charset val="128"/>
      </rPr>
      <t>のもの、</t>
    </r>
    <r>
      <rPr>
        <u/>
        <sz val="10"/>
        <rFont val="ＭＳ Ｐゴシック"/>
        <family val="3"/>
        <charset val="128"/>
      </rPr>
      <t>施設入所支援を利用していない者で区分2以下のもの又は区分に該当しないもの</t>
    </r>
    <rPh sb="2" eb="4">
      <t>ニッチュウ</t>
    </rPh>
    <rPh sb="21" eb="23">
      <t>シセツ</t>
    </rPh>
    <rPh sb="23" eb="25">
      <t>ニュウショ</t>
    </rPh>
    <rPh sb="25" eb="27">
      <t>シエン</t>
    </rPh>
    <rPh sb="28" eb="30">
      <t>リヨウ</t>
    </rPh>
    <rPh sb="34" eb="35">
      <t>モノ</t>
    </rPh>
    <rPh sb="36" eb="38">
      <t>クブン</t>
    </rPh>
    <rPh sb="39" eb="41">
      <t>イカ</t>
    </rPh>
    <rPh sb="45" eb="47">
      <t>シセツ</t>
    </rPh>
    <rPh sb="47" eb="49">
      <t>ニュウショ</t>
    </rPh>
    <rPh sb="49" eb="51">
      <t>シエン</t>
    </rPh>
    <rPh sb="52" eb="54">
      <t>リヨウ</t>
    </rPh>
    <rPh sb="59" eb="60">
      <t>シャ</t>
    </rPh>
    <rPh sb="61" eb="63">
      <t>クブン</t>
    </rPh>
    <rPh sb="64" eb="66">
      <t>イカ</t>
    </rPh>
    <phoneticPr fontId="2"/>
  </si>
  <si>
    <r>
      <t>　②夜間の</t>
    </r>
    <r>
      <rPr>
        <u/>
        <sz val="10"/>
        <rFont val="ＭＳ Ｐゴシック"/>
        <family val="3"/>
        <charset val="128"/>
      </rPr>
      <t>施設入所支援</t>
    </r>
    <r>
      <rPr>
        <sz val="10"/>
        <rFont val="ＭＳ Ｐゴシック"/>
        <family val="3"/>
        <charset val="128"/>
      </rPr>
      <t>を利用している者のうち、</t>
    </r>
    <r>
      <rPr>
        <u/>
        <sz val="10"/>
        <rFont val="ＭＳ Ｐゴシック"/>
        <family val="3"/>
        <charset val="128"/>
      </rPr>
      <t>区分3以下のもの</t>
    </r>
    <r>
      <rPr>
        <sz val="10"/>
        <rFont val="ＭＳ Ｐゴシック"/>
        <family val="3"/>
        <charset val="128"/>
      </rPr>
      <t>若しくは区分に該当しないもの、又は</t>
    </r>
    <r>
      <rPr>
        <u/>
        <sz val="10"/>
        <rFont val="ＭＳ Ｐゴシック"/>
        <family val="3"/>
        <charset val="128"/>
      </rPr>
      <t>日中に自立訓練、就労移行支援若しくは就労継続支援を利用しているもの。</t>
    </r>
    <rPh sb="31" eb="32">
      <t>モ</t>
    </rPh>
    <rPh sb="35" eb="37">
      <t>クブン</t>
    </rPh>
    <rPh sb="38" eb="40">
      <t>ガイトウ</t>
    </rPh>
    <rPh sb="46" eb="47">
      <t>マタ</t>
    </rPh>
    <rPh sb="48" eb="50">
      <t>ニッチュウ</t>
    </rPh>
    <rPh sb="62" eb="63">
      <t>モ</t>
    </rPh>
    <phoneticPr fontId="2"/>
  </si>
  <si>
    <r>
      <t>3 「通所困難者」とは、日中の</t>
    </r>
    <r>
      <rPr>
        <u/>
        <sz val="10"/>
        <rFont val="ＭＳ Ｐゴシック"/>
        <family val="3"/>
        <charset val="128"/>
      </rPr>
      <t>自立訓練又は就労移行支援</t>
    </r>
    <r>
      <rPr>
        <sz val="10"/>
        <rFont val="ＭＳ Ｐゴシック"/>
        <family val="3"/>
        <charset val="128"/>
      </rPr>
      <t>を利用するにあたって、</t>
    </r>
    <r>
      <rPr>
        <u/>
        <sz val="10"/>
        <rFont val="ＭＳ Ｐゴシック"/>
        <family val="3"/>
        <charset val="128"/>
      </rPr>
      <t>通所が困難のため、施設入所支援を利用</t>
    </r>
    <r>
      <rPr>
        <sz val="10"/>
        <rFont val="ＭＳ Ｐゴシック"/>
        <family val="3"/>
        <charset val="128"/>
      </rPr>
      <t>している者。</t>
    </r>
    <rPh sb="3" eb="5">
      <t>ツウショ</t>
    </rPh>
    <rPh sb="5" eb="7">
      <t>コンナン</t>
    </rPh>
    <rPh sb="7" eb="8">
      <t>シャ</t>
    </rPh>
    <rPh sb="12" eb="14">
      <t>ニッチュウ</t>
    </rPh>
    <rPh sb="15" eb="17">
      <t>ジリツ</t>
    </rPh>
    <rPh sb="17" eb="19">
      <t>クンレン</t>
    </rPh>
    <rPh sb="21" eb="23">
      <t>シュウロウ</t>
    </rPh>
    <rPh sb="23" eb="25">
      <t>イコウ</t>
    </rPh>
    <rPh sb="25" eb="27">
      <t>シエン</t>
    </rPh>
    <rPh sb="28" eb="30">
      <t>リヨウ</t>
    </rPh>
    <rPh sb="38" eb="40">
      <t>ツウショ</t>
    </rPh>
    <rPh sb="41" eb="43">
      <t>コンナン</t>
    </rPh>
    <rPh sb="47" eb="48">
      <t>セツ</t>
    </rPh>
    <rPh sb="48" eb="50">
      <t>ニュウショ</t>
    </rPh>
    <rPh sb="50" eb="52">
      <t>シエン</t>
    </rPh>
    <rPh sb="52" eb="53">
      <t>ヲ</t>
    </rPh>
    <rPh sb="54" eb="56">
      <t>リヨウ</t>
    </rPh>
    <rPh sb="60" eb="61">
      <t>モノ</t>
    </rPh>
    <phoneticPr fontId="2"/>
  </si>
  <si>
    <t>4 施設入所支援の平均利用者数は、経過措置者及び通所困難者を含めた全利用者数の平均値。</t>
    <rPh sb="2" eb="4">
      <t>シセツ</t>
    </rPh>
    <rPh sb="4" eb="6">
      <t>ニュウショ</t>
    </rPh>
    <rPh sb="6" eb="8">
      <t>シエン</t>
    </rPh>
    <phoneticPr fontId="2"/>
  </si>
  <si>
    <t>生活介護</t>
    <phoneticPr fontId="2"/>
  </si>
  <si>
    <t>６</t>
    <phoneticPr fontId="2"/>
  </si>
  <si>
    <t>５</t>
    <phoneticPr fontId="2"/>
  </si>
  <si>
    <t>４</t>
    <phoneticPr fontId="2"/>
  </si>
  <si>
    <t>３</t>
    <phoneticPr fontId="2"/>
  </si>
  <si>
    <t>指定基準上の職員配置</t>
    <phoneticPr fontId="2"/>
  </si>
  <si>
    <t>※</t>
    <phoneticPr fontId="2"/>
  </si>
  <si>
    <t>重度障害者割合</t>
    <rPh sb="0" eb="2">
      <t>ジュウド</t>
    </rPh>
    <rPh sb="2" eb="5">
      <t>ショウガイシャ</t>
    </rPh>
    <rPh sb="5" eb="7">
      <t>ワリアイ</t>
    </rPh>
    <phoneticPr fontId="2"/>
  </si>
  <si>
    <t>４</t>
    <phoneticPr fontId="2"/>
  </si>
  <si>
    <t>３（50才以上）</t>
    <phoneticPr fontId="2"/>
  </si>
  <si>
    <t>【根拠法令等】</t>
    <rPh sb="1" eb="3">
      <t>コンキョ</t>
    </rPh>
    <rPh sb="3" eb="5">
      <t>ホウレイ</t>
    </rPh>
    <rPh sb="5" eb="6">
      <t>トウ</t>
    </rPh>
    <phoneticPr fontId="2"/>
  </si>
  <si>
    <t>・障害者自立支援法に基づく指定障害福祉サービス等及び基準該当障害福祉サービスに要する費用の額の算定に関する基準等の制定に伴う実施上の留意事項について
（平成18年10月31日障発第1031001号厚労省社会援護局障害保健福祉部長通知（平成19年4月2日一部改正））</t>
    <rPh sb="55" eb="56">
      <t>トウ</t>
    </rPh>
    <rPh sb="57" eb="59">
      <t>セイテイ</t>
    </rPh>
    <rPh sb="60" eb="61">
      <t>トモナ</t>
    </rPh>
    <rPh sb="62" eb="65">
      <t>ジッシジョウ</t>
    </rPh>
    <rPh sb="66" eb="68">
      <t>リュウイ</t>
    </rPh>
    <rPh sb="68" eb="70">
      <t>ジコウ</t>
    </rPh>
    <rPh sb="83" eb="84">
      <t>ガツ</t>
    </rPh>
    <rPh sb="86" eb="87">
      <t>ニチ</t>
    </rPh>
    <rPh sb="89" eb="90">
      <t>ダイ</t>
    </rPh>
    <rPh sb="100" eb="101">
      <t>ショウ</t>
    </rPh>
    <rPh sb="101" eb="103">
      <t>シャカイ</t>
    </rPh>
    <rPh sb="103" eb="105">
      <t>エンゴ</t>
    </rPh>
    <rPh sb="105" eb="106">
      <t>キョク</t>
    </rPh>
    <rPh sb="106" eb="108">
      <t>ショウガイ</t>
    </rPh>
    <rPh sb="108" eb="110">
      <t>ホケン</t>
    </rPh>
    <rPh sb="110" eb="112">
      <t>フクシ</t>
    </rPh>
    <rPh sb="112" eb="114">
      <t>ブチョウ</t>
    </rPh>
    <rPh sb="114" eb="116">
      <t>ツウチ</t>
    </rPh>
    <rPh sb="117" eb="119">
      <t>ヘイセイ</t>
    </rPh>
    <rPh sb="121" eb="122">
      <t>ネン</t>
    </rPh>
    <rPh sb="123" eb="124">
      <t>ガツ</t>
    </rPh>
    <rPh sb="125" eb="126">
      <t>ニチ</t>
    </rPh>
    <rPh sb="126" eb="128">
      <t>イチブ</t>
    </rPh>
    <rPh sb="128" eb="130">
      <t>カイセイ</t>
    </rPh>
    <phoneticPr fontId="2"/>
  </si>
  <si>
    <t>２　「報酬区分」</t>
    <rPh sb="3" eb="5">
      <t>ホウシュウ</t>
    </rPh>
    <rPh sb="5" eb="7">
      <t>クブン</t>
    </rPh>
    <phoneticPr fontId="2"/>
  </si>
  <si>
    <t>・障害者自立支援法に基づく指定障害福祉サービス等及び基準該当障害福祉サービスに要する費用の額の算定に関する基準（平成18年厚生労働省告示第523号）</t>
    <rPh sb="1" eb="4">
      <t>ショウガイシャ</t>
    </rPh>
    <rPh sb="4" eb="6">
      <t>ジリツ</t>
    </rPh>
    <rPh sb="6" eb="9">
      <t>シエンホウ</t>
    </rPh>
    <rPh sb="10" eb="11">
      <t>モト</t>
    </rPh>
    <rPh sb="13" eb="15">
      <t>シテイ</t>
    </rPh>
    <rPh sb="15" eb="17">
      <t>ショウガイ</t>
    </rPh>
    <rPh sb="17" eb="19">
      <t>フクシ</t>
    </rPh>
    <rPh sb="23" eb="24">
      <t>ナド</t>
    </rPh>
    <rPh sb="24" eb="25">
      <t>オヨ</t>
    </rPh>
    <rPh sb="26" eb="28">
      <t>キジュン</t>
    </rPh>
    <rPh sb="28" eb="30">
      <t>ガイトウ</t>
    </rPh>
    <rPh sb="30" eb="32">
      <t>ショウガイ</t>
    </rPh>
    <rPh sb="32" eb="34">
      <t>フクシ</t>
    </rPh>
    <rPh sb="39" eb="40">
      <t>ヨウ</t>
    </rPh>
    <rPh sb="42" eb="44">
      <t>ヒヨウ</t>
    </rPh>
    <rPh sb="45" eb="46">
      <t>ガク</t>
    </rPh>
    <rPh sb="47" eb="49">
      <t>サンテイ</t>
    </rPh>
    <rPh sb="50" eb="51">
      <t>カン</t>
    </rPh>
    <rPh sb="53" eb="55">
      <t>キジュン</t>
    </rPh>
    <rPh sb="56" eb="58">
      <t>ヘイセイ</t>
    </rPh>
    <rPh sb="60" eb="61">
      <t>ネン</t>
    </rPh>
    <rPh sb="61" eb="63">
      <t>コウセイ</t>
    </rPh>
    <rPh sb="63" eb="66">
      <t>ロウドウショウ</t>
    </rPh>
    <rPh sb="66" eb="68">
      <t>コクジ</t>
    </rPh>
    <rPh sb="68" eb="69">
      <t>ダイ</t>
    </rPh>
    <rPh sb="72" eb="73">
      <t>ゴウ</t>
    </rPh>
    <phoneticPr fontId="2"/>
  </si>
  <si>
    <t>・厚生労働大臣が定める施設基準（平成18年厚生労働省告示第551号）</t>
    <rPh sb="1" eb="3">
      <t>コウセイ</t>
    </rPh>
    <rPh sb="3" eb="5">
      <t>ロウドウ</t>
    </rPh>
    <rPh sb="5" eb="7">
      <t>ダイジン</t>
    </rPh>
    <rPh sb="8" eb="9">
      <t>サダ</t>
    </rPh>
    <rPh sb="11" eb="13">
      <t>シセツ</t>
    </rPh>
    <rPh sb="13" eb="15">
      <t>キジュン</t>
    </rPh>
    <rPh sb="16" eb="18">
      <t>ヘイセイ</t>
    </rPh>
    <rPh sb="20" eb="21">
      <t>ネン</t>
    </rPh>
    <rPh sb="21" eb="23">
      <t>コウセイ</t>
    </rPh>
    <rPh sb="23" eb="26">
      <t>ロウドウショウ</t>
    </rPh>
    <rPh sb="26" eb="28">
      <t>コクジ</t>
    </rPh>
    <rPh sb="28" eb="29">
      <t>ダイ</t>
    </rPh>
    <rPh sb="32" eb="33">
      <t>ゴウ</t>
    </rPh>
    <phoneticPr fontId="2"/>
  </si>
  <si>
    <t>・厚生労働大臣が定める者（平成18年厚生労働省告示第556号）</t>
    <rPh sb="1" eb="3">
      <t>コウセイ</t>
    </rPh>
    <rPh sb="3" eb="5">
      <t>ロウドウ</t>
    </rPh>
    <rPh sb="5" eb="7">
      <t>ダイジン</t>
    </rPh>
    <rPh sb="8" eb="9">
      <t>サダ</t>
    </rPh>
    <rPh sb="11" eb="12">
      <t>シャ</t>
    </rPh>
    <rPh sb="13" eb="15">
      <t>ヘイセイ</t>
    </rPh>
    <rPh sb="17" eb="18">
      <t>ネン</t>
    </rPh>
    <rPh sb="18" eb="20">
      <t>コウセイ</t>
    </rPh>
    <rPh sb="20" eb="23">
      <t>ロウドウショウ</t>
    </rPh>
    <rPh sb="23" eb="25">
      <t>コクジ</t>
    </rPh>
    <rPh sb="25" eb="26">
      <t>ダイ</t>
    </rPh>
    <rPh sb="29" eb="30">
      <t>ゴウ</t>
    </rPh>
    <phoneticPr fontId="2"/>
  </si>
  <si>
    <t>・障害者自立支援法に基づく指定障害福祉サービス等及び基準該当障害福祉サービスに要する費用の額の算定に関する基準等の制定に伴う実施上の留意事項について
（平成18年10月31日障発第1031001号厚労省社会援護局障害保健福祉部長通知（平成19年4月2日一部改正））</t>
    <rPh sb="55" eb="56">
      <t>トウ</t>
    </rPh>
    <rPh sb="57" eb="59">
      <t>セイテイ</t>
    </rPh>
    <rPh sb="60" eb="61">
      <t>トモナ</t>
    </rPh>
    <rPh sb="62" eb="65">
      <t>ジッシジョウ</t>
    </rPh>
    <rPh sb="66" eb="68">
      <t>リュウイ</t>
    </rPh>
    <rPh sb="68" eb="70">
      <t>ジコウ</t>
    </rPh>
    <rPh sb="83" eb="84">
      <t>ガツ</t>
    </rPh>
    <rPh sb="86" eb="87">
      <t>ニチ</t>
    </rPh>
    <rPh sb="100" eb="101">
      <t>ショウ</t>
    </rPh>
    <rPh sb="101" eb="103">
      <t>シャカイ</t>
    </rPh>
    <rPh sb="103" eb="105">
      <t>エンゴ</t>
    </rPh>
    <rPh sb="105" eb="106">
      <t>キョク</t>
    </rPh>
    <rPh sb="106" eb="108">
      <t>ショウガイ</t>
    </rPh>
    <rPh sb="108" eb="110">
      <t>ホケン</t>
    </rPh>
    <rPh sb="110" eb="112">
      <t>フクシ</t>
    </rPh>
    <rPh sb="112" eb="114">
      <t>ブチョウ</t>
    </rPh>
    <rPh sb="114" eb="116">
      <t>ツウチ</t>
    </rPh>
    <rPh sb="117" eb="119">
      <t>ヘイセイ</t>
    </rPh>
    <rPh sb="121" eb="122">
      <t>ネン</t>
    </rPh>
    <rPh sb="123" eb="124">
      <t>ガツ</t>
    </rPh>
    <rPh sb="125" eb="126">
      <t>ニチ</t>
    </rPh>
    <rPh sb="126" eb="128">
      <t>イチブ</t>
    </rPh>
    <rPh sb="128" eb="130">
      <t>カイセイ</t>
    </rPh>
    <phoneticPr fontId="2"/>
  </si>
  <si>
    <t>《参考》</t>
    <rPh sb="1" eb="3">
      <t>サンコウ</t>
    </rPh>
    <phoneticPr fontId="2"/>
  </si>
  <si>
    <t>　「指定基準上の職員配置」</t>
    <phoneticPr fontId="2"/>
  </si>
  <si>
    <t>　　・障害者自立支援法に基づく指定障害福祉サービスの事業等の人員、設備及び運営に関する基準（平成18年厚生労働省令第171号）</t>
    <rPh sb="3" eb="6">
      <t>ショウガイシャ</t>
    </rPh>
    <rPh sb="6" eb="8">
      <t>ジリツ</t>
    </rPh>
    <rPh sb="8" eb="11">
      <t>シエンホウ</t>
    </rPh>
    <rPh sb="12" eb="13">
      <t>モト</t>
    </rPh>
    <rPh sb="15" eb="17">
      <t>シテイ</t>
    </rPh>
    <rPh sb="17" eb="19">
      <t>ショウガイ</t>
    </rPh>
    <rPh sb="19" eb="21">
      <t>フクシ</t>
    </rPh>
    <rPh sb="26" eb="28">
      <t>ジギョウ</t>
    </rPh>
    <rPh sb="28" eb="29">
      <t>トウ</t>
    </rPh>
    <rPh sb="30" eb="32">
      <t>ジンイン</t>
    </rPh>
    <rPh sb="33" eb="35">
      <t>セツビ</t>
    </rPh>
    <rPh sb="35" eb="36">
      <t>オヨ</t>
    </rPh>
    <rPh sb="37" eb="39">
      <t>ウンエイ</t>
    </rPh>
    <rPh sb="40" eb="41">
      <t>カン</t>
    </rPh>
    <rPh sb="43" eb="45">
      <t>キジュン</t>
    </rPh>
    <rPh sb="46" eb="48">
      <t>ヘイセイ</t>
    </rPh>
    <rPh sb="50" eb="51">
      <t>ネン</t>
    </rPh>
    <rPh sb="51" eb="53">
      <t>コウセイ</t>
    </rPh>
    <rPh sb="53" eb="56">
      <t>ロウドウショウ</t>
    </rPh>
    <rPh sb="56" eb="57">
      <t>レイ</t>
    </rPh>
    <rPh sb="57" eb="58">
      <t>ダイ</t>
    </rPh>
    <rPh sb="61" eb="62">
      <t>ゴウ</t>
    </rPh>
    <phoneticPr fontId="2"/>
  </si>
  <si>
    <t>　「指定基準上の夜勤職員配置」</t>
    <rPh sb="8" eb="10">
      <t>ヤキン</t>
    </rPh>
    <phoneticPr fontId="2"/>
  </si>
  <si>
    <t>　　・障害者自立支援法に基づく指定障害者支援施設等の人員、設備及び運営に関する基準（平成18年厚生労働省令第172号）</t>
    <rPh sb="3" eb="6">
      <t>ショウガイシャ</t>
    </rPh>
    <rPh sb="6" eb="8">
      <t>ジリツ</t>
    </rPh>
    <rPh sb="8" eb="11">
      <t>シエンホウ</t>
    </rPh>
    <rPh sb="12" eb="13">
      <t>モト</t>
    </rPh>
    <rPh sb="15" eb="17">
      <t>シテイ</t>
    </rPh>
    <rPh sb="17" eb="19">
      <t>ショウガイ</t>
    </rPh>
    <rPh sb="19" eb="20">
      <t>シャ</t>
    </rPh>
    <rPh sb="20" eb="22">
      <t>シエン</t>
    </rPh>
    <rPh sb="22" eb="24">
      <t>シセツ</t>
    </rPh>
    <rPh sb="24" eb="25">
      <t>トウ</t>
    </rPh>
    <rPh sb="26" eb="28">
      <t>ジンイン</t>
    </rPh>
    <rPh sb="29" eb="31">
      <t>セツビ</t>
    </rPh>
    <rPh sb="31" eb="32">
      <t>オヨ</t>
    </rPh>
    <rPh sb="33" eb="35">
      <t>ウンエイ</t>
    </rPh>
    <rPh sb="36" eb="37">
      <t>カン</t>
    </rPh>
    <rPh sb="39" eb="41">
      <t>キジュン</t>
    </rPh>
    <rPh sb="42" eb="44">
      <t>ヘイセイ</t>
    </rPh>
    <rPh sb="46" eb="47">
      <t>ネン</t>
    </rPh>
    <rPh sb="47" eb="49">
      <t>コウセイ</t>
    </rPh>
    <rPh sb="49" eb="52">
      <t>ロウドウショウ</t>
    </rPh>
    <rPh sb="52" eb="53">
      <t>レイ</t>
    </rPh>
    <rPh sb="53" eb="54">
      <t>ダイ</t>
    </rPh>
    <rPh sb="57" eb="58">
      <t>ゴウ</t>
    </rPh>
    <phoneticPr fontId="2"/>
  </si>
  <si>
    <t>障害支援区分</t>
  </si>
  <si>
    <t>平均障害支援区分　算定表</t>
    <rPh sb="0" eb="2">
      <t>ヘイキン</t>
    </rPh>
    <rPh sb="9" eb="11">
      <t>サンテイ</t>
    </rPh>
    <rPh sb="11" eb="12">
      <t>ヒョウ</t>
    </rPh>
    <phoneticPr fontId="2"/>
  </si>
  <si>
    <t>１　「平均障害支援区分」</t>
    <rPh sb="3" eb="5">
      <t>ヘイキン</t>
    </rPh>
    <phoneticPr fontId="2"/>
  </si>
  <si>
    <t>・厚生労働大臣が定める平均障害支援区分の算定方法（平成18年厚生労働省告示第542号）</t>
    <rPh sb="1" eb="3">
      <t>コウセイ</t>
    </rPh>
    <rPh sb="3" eb="5">
      <t>ロウドウ</t>
    </rPh>
    <rPh sb="5" eb="7">
      <t>ダイジン</t>
    </rPh>
    <rPh sb="8" eb="9">
      <t>サダ</t>
    </rPh>
    <rPh sb="11" eb="13">
      <t>ヘイキン</t>
    </rPh>
    <rPh sb="20" eb="22">
      <t>サンテイ</t>
    </rPh>
    <rPh sb="22" eb="24">
      <t>ホウホウ</t>
    </rPh>
    <rPh sb="25" eb="27">
      <t>ヘイセイ</t>
    </rPh>
    <rPh sb="29" eb="30">
      <t>ネン</t>
    </rPh>
    <rPh sb="30" eb="32">
      <t>コウセイ</t>
    </rPh>
    <rPh sb="32" eb="35">
      <t>ロウドウショウ</t>
    </rPh>
    <rPh sb="35" eb="37">
      <t>コクジ</t>
    </rPh>
    <rPh sb="37" eb="38">
      <t>ダイ</t>
    </rPh>
    <rPh sb="41" eb="42">
      <t>ゴウ</t>
    </rPh>
    <phoneticPr fontId="2"/>
  </si>
  <si>
    <t>４　医師の配置は、常勤・非常勤の有無も問わず嘱託医がる場合、入力してください。</t>
    <rPh sb="2" eb="4">
      <t>イシ</t>
    </rPh>
    <rPh sb="5" eb="7">
      <t>ハイチ</t>
    </rPh>
    <rPh sb="9" eb="11">
      <t>ジョウキン</t>
    </rPh>
    <rPh sb="12" eb="15">
      <t>ヒジョウキン</t>
    </rPh>
    <rPh sb="16" eb="18">
      <t>ウム</t>
    </rPh>
    <rPh sb="19" eb="20">
      <t>ト</t>
    </rPh>
    <rPh sb="22" eb="24">
      <t>ショクタク</t>
    </rPh>
    <rPh sb="24" eb="25">
      <t>イ</t>
    </rPh>
    <rPh sb="27" eb="29">
      <t>バアイ</t>
    </rPh>
    <rPh sb="30" eb="32">
      <t>ニュウリョク</t>
    </rPh>
    <phoneticPr fontId="2"/>
  </si>
  <si>
    <t>①統括表</t>
    <rPh sb="1" eb="3">
      <t>トウカツ</t>
    </rPh>
    <rPh sb="3" eb="4">
      <t>ヒョウ</t>
    </rPh>
    <phoneticPr fontId="2"/>
  </si>
  <si>
    <t>　→１０月～３月の延べ利用者数及び開所日数を記入してください。</t>
    <rPh sb="4" eb="5">
      <t>ガツ</t>
    </rPh>
    <rPh sb="7" eb="8">
      <t>ガツ</t>
    </rPh>
    <rPh sb="9" eb="10">
      <t>ノ</t>
    </rPh>
    <rPh sb="11" eb="13">
      <t>リヨウ</t>
    </rPh>
    <rPh sb="13" eb="14">
      <t>シャ</t>
    </rPh>
    <rPh sb="14" eb="15">
      <t>スウ</t>
    </rPh>
    <rPh sb="15" eb="16">
      <t>オヨ</t>
    </rPh>
    <rPh sb="17" eb="19">
      <t>カイショ</t>
    </rPh>
    <rPh sb="19" eb="21">
      <t>ニッスウ</t>
    </rPh>
    <rPh sb="22" eb="24">
      <t>キニュウ</t>
    </rPh>
    <phoneticPr fontId="2"/>
  </si>
  <si>
    <t>　→延べ利用者数及び開所日数を記入しないでください。</t>
    <rPh sb="2" eb="3">
      <t>ノ</t>
    </rPh>
    <rPh sb="4" eb="6">
      <t>リヨウ</t>
    </rPh>
    <rPh sb="6" eb="7">
      <t>シャ</t>
    </rPh>
    <rPh sb="7" eb="8">
      <t>スウ</t>
    </rPh>
    <rPh sb="8" eb="9">
      <t>オヨ</t>
    </rPh>
    <rPh sb="10" eb="12">
      <t>カイショ</t>
    </rPh>
    <rPh sb="12" eb="14">
      <t>ニッスウ</t>
    </rPh>
    <rPh sb="15" eb="17">
      <t>キニュウ</t>
    </rPh>
    <phoneticPr fontId="2"/>
  </si>
  <si>
    <t>　→１月～３月の延べ利用者数及び開所日数を記入してください。</t>
    <rPh sb="3" eb="4">
      <t>ガツ</t>
    </rPh>
    <rPh sb="6" eb="7">
      <t>ガツ</t>
    </rPh>
    <phoneticPr fontId="2"/>
  </si>
  <si>
    <t>　→延べ利用者数及び開所日数を記入しないでください。</t>
    <phoneticPr fontId="2"/>
  </si>
  <si>
    <t>　→４月～３月の延べ利用者数及び開所日数を記入してください。</t>
    <rPh sb="3" eb="4">
      <t>ガツ</t>
    </rPh>
    <rPh sb="6" eb="7">
      <t>ガツ</t>
    </rPh>
    <phoneticPr fontId="2"/>
  </si>
  <si>
    <t>５　前年度中に新規に事業を開始又は定員の増減のあったサービスの取扱いについて</t>
    <phoneticPr fontId="2"/>
  </si>
  <si>
    <t>短期入所</t>
    <phoneticPr fontId="2"/>
  </si>
  <si>
    <t>短期入所</t>
    <phoneticPr fontId="2"/>
  </si>
  <si>
    <t>６　「区分該当者」とは、次のいずれかの者をいう。</t>
    <phoneticPr fontId="2"/>
  </si>
  <si>
    <t>（注）</t>
    <rPh sb="1" eb="2">
      <t>チュウ</t>
    </rPh>
    <phoneticPr fontId="2"/>
  </si>
  <si>
    <r>
      <t>②平均障害支援区分　算定表</t>
    </r>
    <r>
      <rPr>
        <b/>
        <sz val="12"/>
        <color indexed="10"/>
        <rFont val="ＭＳ Ｐゴシック"/>
        <family val="3"/>
        <charset val="128"/>
      </rPr>
      <t>　【生活介護・施設入所事業所用】</t>
    </r>
    <rPh sb="1" eb="3">
      <t>ヘイキン</t>
    </rPh>
    <rPh sb="3" eb="5">
      <t>ショウガイ</t>
    </rPh>
    <rPh sb="5" eb="7">
      <t>シエン</t>
    </rPh>
    <rPh sb="7" eb="9">
      <t>クブン</t>
    </rPh>
    <rPh sb="10" eb="12">
      <t>サンテイ</t>
    </rPh>
    <rPh sb="12" eb="13">
      <t>ヒョウ</t>
    </rPh>
    <rPh sb="15" eb="17">
      <t>セイカツ</t>
    </rPh>
    <rPh sb="17" eb="19">
      <t>カイゴ</t>
    </rPh>
    <rPh sb="20" eb="22">
      <t>シセツ</t>
    </rPh>
    <rPh sb="22" eb="24">
      <t>ニュウショ</t>
    </rPh>
    <rPh sb="24" eb="26">
      <t>ジギョウ</t>
    </rPh>
    <rPh sb="26" eb="27">
      <t>ショ</t>
    </rPh>
    <rPh sb="27" eb="28">
      <t>ヨウ</t>
    </rPh>
    <phoneticPr fontId="2"/>
  </si>
  <si>
    <t>職員配置状況等報告書（障害者支援施設、通所事業所等用）</t>
    <rPh sb="6" eb="7">
      <t>トウ</t>
    </rPh>
    <rPh sb="11" eb="14">
      <t>ショウガイシャ</t>
    </rPh>
    <rPh sb="14" eb="16">
      <t>シエン</t>
    </rPh>
    <rPh sb="16" eb="18">
      <t>シセツ</t>
    </rPh>
    <rPh sb="19" eb="21">
      <t>ツウショ</t>
    </rPh>
    <rPh sb="21" eb="23">
      <t>ジギョウ</t>
    </rPh>
    <rPh sb="23" eb="24">
      <t>ショ</t>
    </rPh>
    <rPh sb="24" eb="25">
      <t>トウ</t>
    </rPh>
    <rPh sb="25" eb="26">
      <t>ヨウ</t>
    </rPh>
    <phoneticPr fontId="2"/>
  </si>
  <si>
    <t>３　現在の配置状況（運営指導の事前提出資料にて提出した月）</t>
    <rPh sb="2" eb="4">
      <t>ゲンザイ</t>
    </rPh>
    <rPh sb="5" eb="7">
      <t>ハイチ</t>
    </rPh>
    <rPh sb="7" eb="9">
      <t>ジョウキョウ</t>
    </rPh>
    <rPh sb="10" eb="12">
      <t>ウンエイ</t>
    </rPh>
    <rPh sb="12" eb="14">
      <t>シドウ</t>
    </rPh>
    <rPh sb="15" eb="17">
      <t>ジゼン</t>
    </rPh>
    <rPh sb="17" eb="19">
      <t>テイシュツ</t>
    </rPh>
    <rPh sb="19" eb="21">
      <t>シリョウ</t>
    </rPh>
    <rPh sb="23" eb="25">
      <t>テイシュツ</t>
    </rPh>
    <rPh sb="27" eb="28">
      <t>ツキ</t>
    </rPh>
    <phoneticPr fontId="2"/>
  </si>
  <si>
    <t>区分</t>
    <phoneticPr fontId="2"/>
  </si>
  <si>
    <t>標準時間</t>
    <rPh sb="0" eb="4">
      <t>ヒョウジュンジカン</t>
    </rPh>
    <phoneticPr fontId="2"/>
  </si>
  <si>
    <t>5～7時間未満</t>
    <rPh sb="3" eb="7">
      <t>ジカンミマン</t>
    </rPh>
    <phoneticPr fontId="2"/>
  </si>
  <si>
    <t>7時間以上</t>
    <rPh sb="1" eb="5">
      <t>ジカンイジョウ</t>
    </rPh>
    <phoneticPr fontId="2"/>
  </si>
  <si>
    <t>5時間未満</t>
    <rPh sb="1" eb="5">
      <t>ジカンミマン</t>
    </rPh>
    <phoneticPr fontId="2"/>
  </si>
  <si>
    <t>小計</t>
    <rPh sb="0" eb="2">
      <t>ショウケイ</t>
    </rPh>
    <phoneticPr fontId="2"/>
  </si>
  <si>
    <t>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</si>
</sst>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_);[Red]\(0.0\)"/>
    <numFmt numFmtId="178" formatCode="#,##0.0_);[Red]\(#,##0.0\)"/>
    <numFmt numFmtId="179" formatCode="0.0_ "/>
    <numFmt numFmtId="180" formatCode="#,##0.0&quot;人&quot;"/>
    <numFmt numFmtId="181" formatCode="#,##0&quot;人&quot;"/>
    <numFmt numFmtId="182" formatCode="\(#,##0.0&quot;人&quot;\)"/>
    <numFmt numFmtId="183" formatCode="#,##0.0;[Red]\-#,##0.0"/>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color indexed="81"/>
      <name val="ＭＳ Ｐゴシック"/>
      <family val="3"/>
      <charset val="128"/>
    </font>
    <font>
      <b/>
      <sz val="9"/>
      <color indexed="81"/>
      <name val="ＭＳ Ｐゴシック"/>
      <family val="3"/>
      <charset val="128"/>
    </font>
    <font>
      <sz val="8"/>
      <name val="ＭＳ Ｐゴシック"/>
      <family val="3"/>
      <charset val="128"/>
    </font>
    <font>
      <i/>
      <sz val="9"/>
      <name val="ＭＳ Ｐゴシック"/>
      <family val="3"/>
      <charset val="128"/>
    </font>
    <font>
      <sz val="12"/>
      <name val="ＭＳ Ｐゴシック"/>
      <family val="3"/>
      <charset val="128"/>
    </font>
    <font>
      <sz val="9"/>
      <name val="ＭＳ Ｐゴシック"/>
      <family val="3"/>
      <charset val="128"/>
    </font>
    <font>
      <b/>
      <sz val="12"/>
      <name val="ＭＳ Ｐゴシック"/>
      <family val="3"/>
      <charset val="128"/>
    </font>
    <font>
      <sz val="11"/>
      <name val="ＭＳ Ｐゴシック"/>
      <family val="3"/>
      <charset val="128"/>
    </font>
    <font>
      <u/>
      <sz val="9"/>
      <name val="ＭＳ Ｐゴシック"/>
      <family val="3"/>
      <charset val="128"/>
    </font>
    <font>
      <b/>
      <sz val="11"/>
      <name val="ＭＳ Ｐゴシック"/>
      <family val="3"/>
      <charset val="128"/>
    </font>
    <font>
      <sz val="11"/>
      <name val="ＭＳ Ｐ明朝"/>
      <family val="1"/>
      <charset val="128"/>
    </font>
    <font>
      <u/>
      <sz val="12"/>
      <name val="ＭＳ Ｐゴシック"/>
      <family val="3"/>
      <charset val="128"/>
    </font>
    <font>
      <sz val="11"/>
      <name val="ＭＳ Ｐゴシック"/>
      <family val="3"/>
      <charset val="128"/>
    </font>
    <font>
      <u/>
      <sz val="11"/>
      <name val="ＭＳ Ｐ明朝"/>
      <family val="1"/>
      <charset val="128"/>
    </font>
    <font>
      <i/>
      <u/>
      <sz val="10"/>
      <name val="ＭＳ Ｐ明朝"/>
      <family val="1"/>
      <charset val="128"/>
    </font>
    <font>
      <sz val="9"/>
      <name val="ＭＳ Ｐ明朝"/>
      <family val="1"/>
      <charset val="128"/>
    </font>
    <font>
      <b/>
      <sz val="14"/>
      <color indexed="10"/>
      <name val="ＭＳ Ｐゴシック"/>
      <family val="3"/>
      <charset val="128"/>
    </font>
    <font>
      <sz val="9"/>
      <color indexed="9"/>
      <name val="ＭＳ Ｐゴシック"/>
      <family val="3"/>
      <charset val="128"/>
    </font>
    <font>
      <sz val="10.5"/>
      <name val="ＭＳ Ｐゴシック"/>
      <family val="3"/>
      <charset val="128"/>
    </font>
    <font>
      <sz val="10.5"/>
      <name val="ＭＳ Ｐ明朝"/>
      <family val="1"/>
      <charset val="128"/>
    </font>
    <font>
      <sz val="11"/>
      <color indexed="9"/>
      <name val="ＭＳ Ｐゴシック"/>
      <family val="3"/>
      <charset val="128"/>
    </font>
    <font>
      <sz val="10"/>
      <name val="ＭＳ Ｐゴシック"/>
      <family val="3"/>
      <charset val="128"/>
    </font>
    <font>
      <b/>
      <sz val="11"/>
      <name val="ＭＳ Ｐ明朝"/>
      <family val="1"/>
      <charset val="128"/>
    </font>
    <font>
      <b/>
      <sz val="16"/>
      <name val="ＭＳ Ｐゴシック"/>
      <family val="3"/>
      <charset val="128"/>
    </font>
    <font>
      <sz val="16"/>
      <name val="ＭＳ Ｐゴシック"/>
      <family val="3"/>
      <charset val="128"/>
    </font>
    <font>
      <b/>
      <i/>
      <u/>
      <sz val="9"/>
      <name val="ＭＳ Ｐゴシック"/>
      <family val="3"/>
      <charset val="128"/>
    </font>
    <font>
      <b/>
      <i/>
      <sz val="9"/>
      <name val="ＭＳ Ｐゴシック"/>
      <family val="3"/>
      <charset val="128"/>
    </font>
    <font>
      <b/>
      <sz val="9"/>
      <name val="ＭＳ Ｐゴシック"/>
      <family val="3"/>
      <charset val="128"/>
    </font>
    <font>
      <i/>
      <sz val="10"/>
      <name val="ＭＳ Ｐゴシック"/>
      <family val="3"/>
      <charset val="128"/>
    </font>
    <font>
      <i/>
      <sz val="7"/>
      <name val="ＭＳ Ｐゴシック"/>
      <family val="3"/>
      <charset val="128"/>
    </font>
    <font>
      <i/>
      <sz val="6"/>
      <name val="ＭＳ Ｐゴシック"/>
      <family val="3"/>
      <charset val="128"/>
    </font>
    <font>
      <i/>
      <sz val="8"/>
      <name val="ＭＳ Ｐゴシック"/>
      <family val="3"/>
      <charset val="128"/>
    </font>
    <font>
      <u/>
      <sz val="10"/>
      <name val="ＭＳ Ｐゴシック"/>
      <family val="3"/>
      <charset val="128"/>
    </font>
    <font>
      <b/>
      <sz val="9"/>
      <color indexed="8"/>
      <name val="ＭＳ Ｐゴシック"/>
      <family val="3"/>
      <charset val="128"/>
    </font>
    <font>
      <sz val="9"/>
      <color indexed="8"/>
      <name val="ＭＳ Ｐゴシック"/>
      <family val="3"/>
      <charset val="128"/>
    </font>
    <font>
      <b/>
      <sz val="14"/>
      <name val="ＭＳ Ｐゴシック"/>
      <family val="3"/>
      <charset val="128"/>
    </font>
    <font>
      <sz val="11"/>
      <color rgb="FFFFFFFF"/>
      <name val="ＭＳ Ｐゴシック"/>
      <family val="3"/>
      <charset val="128"/>
    </font>
    <font>
      <b/>
      <sz val="12"/>
      <color indexed="10"/>
      <name val="ＭＳ Ｐゴシック"/>
      <family val="3"/>
      <charset val="128"/>
    </font>
  </fonts>
  <fills count="7">
    <fill>
      <patternFill patternType="none"/>
    </fill>
    <fill>
      <patternFill patternType="gray125"/>
    </fill>
    <fill>
      <patternFill patternType="solid">
        <fgColor indexed="47"/>
        <bgColor indexed="64"/>
      </patternFill>
    </fill>
    <fill>
      <patternFill patternType="solid">
        <fgColor rgb="FFC0C0C0"/>
        <bgColor rgb="FF000000"/>
      </patternFill>
    </fill>
    <fill>
      <patternFill patternType="solid">
        <fgColor rgb="FFFFCC99"/>
        <bgColor rgb="FF000000"/>
      </patternFill>
    </fill>
    <fill>
      <patternFill patternType="solid">
        <fgColor rgb="FFFFFFFF"/>
        <bgColor rgb="FF000000"/>
      </patternFill>
    </fill>
    <fill>
      <patternFill patternType="solid">
        <fgColor rgb="FFFFFF00"/>
        <bgColor rgb="FF000000"/>
      </patternFill>
    </fill>
  </fills>
  <borders count="266">
    <border>
      <left/>
      <right/>
      <top/>
      <bottom/>
      <diagonal/>
    </border>
    <border>
      <left/>
      <right/>
      <top style="hair">
        <color indexed="64"/>
      </top>
      <bottom style="hair">
        <color indexed="64"/>
      </bottom>
      <diagonal/>
    </border>
    <border>
      <left/>
      <right/>
      <top style="thin">
        <color indexed="64"/>
      </top>
      <bottom style="hair">
        <color indexed="64"/>
      </bottom>
      <diagonal/>
    </border>
    <border>
      <left/>
      <right/>
      <top style="thin">
        <color indexed="64"/>
      </top>
      <bottom/>
      <diagonal/>
    </border>
    <border>
      <left/>
      <right/>
      <top style="hair">
        <color indexed="64"/>
      </top>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diagonal/>
    </border>
    <border>
      <left/>
      <right style="hair">
        <color indexed="64"/>
      </right>
      <top/>
      <bottom style="thin">
        <color indexed="64"/>
      </bottom>
      <diagonal/>
    </border>
    <border>
      <left/>
      <right style="thin">
        <color indexed="64"/>
      </right>
      <top/>
      <bottom/>
      <diagonal/>
    </border>
    <border>
      <left/>
      <right style="thin">
        <color indexed="64"/>
      </right>
      <top style="hair">
        <color indexed="64"/>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double">
        <color indexed="64"/>
      </top>
      <bottom style="thin">
        <color indexed="64"/>
      </bottom>
      <diagonal style="hair">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hair">
        <color indexed="64"/>
      </left>
      <right/>
      <top/>
      <bottom/>
      <diagonal/>
    </border>
    <border>
      <left style="double">
        <color indexed="64"/>
      </left>
      <right style="medium">
        <color indexed="64"/>
      </right>
      <top/>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style="hair">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double">
        <color indexed="64"/>
      </left>
      <right style="thin">
        <color indexed="64"/>
      </right>
      <top/>
      <bottom style="double">
        <color indexed="64"/>
      </bottom>
      <diagonal/>
    </border>
    <border>
      <left/>
      <right/>
      <top/>
      <bottom style="dashDotDot">
        <color indexed="64"/>
      </bottom>
      <diagonal/>
    </border>
    <border>
      <left/>
      <right/>
      <top style="dashDotDot">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bottom/>
      <diagonal/>
    </border>
    <border>
      <left/>
      <right/>
      <top style="dashed">
        <color indexed="64"/>
      </top>
      <bottom style="hair">
        <color indexed="64"/>
      </bottom>
      <diagonal/>
    </border>
    <border>
      <left style="thin">
        <color indexed="64"/>
      </left>
      <right style="hair">
        <color indexed="64"/>
      </right>
      <top style="dashed">
        <color indexed="64"/>
      </top>
      <bottom style="hair">
        <color indexed="64"/>
      </bottom>
      <diagonal/>
    </border>
    <border>
      <left style="hair">
        <color indexed="64"/>
      </left>
      <right style="hair">
        <color indexed="64"/>
      </right>
      <top style="dashed">
        <color indexed="64"/>
      </top>
      <bottom style="hair">
        <color indexed="64"/>
      </bottom>
      <diagonal/>
    </border>
    <border>
      <left style="hair">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top/>
      <bottom style="hair">
        <color indexed="64"/>
      </bottom>
      <diagonal/>
    </border>
    <border>
      <left style="thin">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top style="hair">
        <color indexed="64"/>
      </top>
      <bottom style="dashed">
        <color indexed="64"/>
      </bottom>
      <diagonal/>
    </border>
    <border>
      <left style="double">
        <color indexed="64"/>
      </left>
      <right/>
      <top style="hair">
        <color indexed="64"/>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style="double">
        <color indexed="64"/>
      </left>
      <right/>
      <top style="dashed">
        <color indexed="64"/>
      </top>
      <bottom style="thin">
        <color indexed="64"/>
      </bottom>
      <diagonal/>
    </border>
    <border>
      <left style="double">
        <color indexed="64"/>
      </left>
      <right style="thin">
        <color indexed="64"/>
      </right>
      <top/>
      <bottom style="hair">
        <color indexed="64"/>
      </bottom>
      <diagonal/>
    </border>
    <border>
      <left/>
      <right style="hair">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hair">
        <color indexed="64"/>
      </top>
      <bottom/>
      <diagonal/>
    </border>
    <border>
      <left style="medium">
        <color indexed="64"/>
      </left>
      <right/>
      <top/>
      <bottom style="double">
        <color indexed="64"/>
      </bottom>
      <diagonal/>
    </border>
    <border>
      <left/>
      <right style="hair">
        <color indexed="64"/>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style="hair">
        <color indexed="64"/>
      </left>
      <right/>
      <top style="hair">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Down="1">
      <left style="thin">
        <color indexed="64"/>
      </left>
      <right/>
      <top style="double">
        <color indexed="64"/>
      </top>
      <bottom style="thin">
        <color indexed="64"/>
      </bottom>
      <diagonal style="hair">
        <color indexed="64"/>
      </diagonal>
    </border>
    <border diagonalDown="1">
      <left/>
      <right/>
      <top style="double">
        <color indexed="64"/>
      </top>
      <bottom style="thin">
        <color indexed="64"/>
      </bottom>
      <diagonal style="hair">
        <color indexed="64"/>
      </diagonal>
    </border>
    <border diagonalDown="1">
      <left/>
      <right style="thin">
        <color indexed="64"/>
      </right>
      <top style="double">
        <color indexed="64"/>
      </top>
      <bottom style="thin">
        <color indexed="64"/>
      </bottom>
      <diagonal style="hair">
        <color indexed="64"/>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bottom style="dotted">
        <color indexed="64"/>
      </bottom>
      <diagonal/>
    </border>
    <border diagonalDown="1">
      <left style="double">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double">
        <color indexed="64"/>
      </right>
      <top style="hair">
        <color indexed="64"/>
      </top>
      <bottom style="hair">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bottom style="hair">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top/>
      <bottom style="medium">
        <color indexed="64"/>
      </bottom>
      <diagonal/>
    </border>
    <border>
      <left/>
      <right style="double">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hair">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hair">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style="hair">
        <color indexed="64"/>
      </right>
      <top style="dashed">
        <color indexed="64"/>
      </top>
      <bottom/>
      <diagonal/>
    </border>
    <border diagonalDown="1">
      <left/>
      <right style="thin">
        <color indexed="64"/>
      </right>
      <top/>
      <bottom/>
      <diagonal style="hair">
        <color indexed="64"/>
      </diagonal>
    </border>
    <border diagonalDown="1">
      <left/>
      <right style="thin">
        <color indexed="64"/>
      </right>
      <top/>
      <bottom style="thin">
        <color indexed="64"/>
      </bottom>
      <diagonal style="hair">
        <color indexed="64"/>
      </diagonal>
    </border>
    <border diagonalDown="1">
      <left style="medium">
        <color indexed="64"/>
      </left>
      <right style="hair">
        <color indexed="64"/>
      </right>
      <top style="hair">
        <color indexed="64"/>
      </top>
      <bottom/>
      <diagonal style="hair">
        <color indexed="64"/>
      </diagonal>
    </border>
    <border diagonalDown="1">
      <left style="medium">
        <color indexed="64"/>
      </left>
      <right style="hair">
        <color indexed="64"/>
      </right>
      <top/>
      <bottom/>
      <diagonal style="hair">
        <color indexed="64"/>
      </diagonal>
    </border>
    <border diagonalDown="1">
      <left style="medium">
        <color indexed="64"/>
      </left>
      <right style="hair">
        <color indexed="64"/>
      </right>
      <top/>
      <bottom style="medium">
        <color indexed="64"/>
      </bottom>
      <diagonal style="hair">
        <color indexed="64"/>
      </diagonal>
    </border>
    <border diagonalDown="1">
      <left style="hair">
        <color indexed="64"/>
      </left>
      <right style="medium">
        <color indexed="64"/>
      </right>
      <top style="hair">
        <color indexed="64"/>
      </top>
      <bottom/>
      <diagonal style="hair">
        <color indexed="64"/>
      </diagonal>
    </border>
    <border diagonalDown="1">
      <left style="hair">
        <color indexed="64"/>
      </left>
      <right style="medium">
        <color indexed="64"/>
      </right>
      <top/>
      <bottom/>
      <diagonal style="hair">
        <color indexed="64"/>
      </diagonal>
    </border>
    <border diagonalDown="1">
      <left style="hair">
        <color indexed="64"/>
      </left>
      <right style="medium">
        <color indexed="64"/>
      </right>
      <top/>
      <bottom style="medium">
        <color indexed="64"/>
      </bottom>
      <diagonal style="hair">
        <color indexed="64"/>
      </diagonal>
    </border>
    <border>
      <left style="thin">
        <color indexed="64"/>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double">
        <color indexed="64"/>
      </bottom>
      <diagonal/>
    </border>
    <border diagonalDown="1">
      <left style="thin">
        <color indexed="64"/>
      </left>
      <right/>
      <top style="medium">
        <color indexed="64"/>
      </top>
      <bottom/>
      <diagonal style="hair">
        <color indexed="64"/>
      </diagonal>
    </border>
    <border diagonalDown="1">
      <left/>
      <right style="hair">
        <color indexed="64"/>
      </right>
      <top style="medium">
        <color indexed="64"/>
      </top>
      <bottom/>
      <diagonal style="hair">
        <color indexed="64"/>
      </diagonal>
    </border>
    <border diagonalDown="1">
      <left style="thin">
        <color indexed="64"/>
      </left>
      <right/>
      <top/>
      <bottom/>
      <diagonal style="hair">
        <color indexed="64"/>
      </diagonal>
    </border>
    <border diagonalDown="1">
      <left/>
      <right style="hair">
        <color indexed="64"/>
      </right>
      <top/>
      <bottom/>
      <diagonal style="hair">
        <color indexed="64"/>
      </diagonal>
    </border>
    <border diagonalDown="1">
      <left style="thin">
        <color indexed="64"/>
      </left>
      <right/>
      <top/>
      <bottom style="thin">
        <color indexed="64"/>
      </bottom>
      <diagonal style="hair">
        <color indexed="64"/>
      </diagonal>
    </border>
    <border diagonalDown="1">
      <left/>
      <right style="hair">
        <color indexed="64"/>
      </right>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style="hair">
        <color indexed="64"/>
      </right>
      <top style="hair">
        <color indexed="64"/>
      </top>
      <bottom/>
      <diagonal style="thin">
        <color indexed="64"/>
      </diagonal>
    </border>
    <border diagonalDown="1">
      <left style="medium">
        <color indexed="64"/>
      </left>
      <right style="hair">
        <color indexed="64"/>
      </right>
      <top/>
      <bottom/>
      <diagonal style="thin">
        <color indexed="64"/>
      </diagonal>
    </border>
    <border diagonalDown="1">
      <left style="medium">
        <color indexed="64"/>
      </left>
      <right style="hair">
        <color indexed="64"/>
      </right>
      <top/>
      <bottom style="medium">
        <color indexed="64"/>
      </bottom>
      <diagonal style="thin">
        <color indexed="64"/>
      </diagonal>
    </border>
    <border diagonalDown="1">
      <left style="hair">
        <color indexed="64"/>
      </left>
      <right style="medium">
        <color indexed="64"/>
      </right>
      <top style="hair">
        <color indexed="64"/>
      </top>
      <bottom/>
      <diagonal style="thin">
        <color indexed="64"/>
      </diagonal>
    </border>
    <border diagonalDown="1">
      <left style="hair">
        <color indexed="64"/>
      </left>
      <right style="medium">
        <color indexed="64"/>
      </right>
      <top/>
      <bottom/>
      <diagonal style="thin">
        <color indexed="64"/>
      </diagonal>
    </border>
    <border diagonalDown="1">
      <left style="hair">
        <color indexed="64"/>
      </left>
      <right style="medium">
        <color indexed="64"/>
      </right>
      <top/>
      <bottom style="medium">
        <color indexed="64"/>
      </bottom>
      <diagonal style="thin">
        <color indexed="64"/>
      </diagonal>
    </border>
    <border>
      <left style="medium">
        <color indexed="64"/>
      </left>
      <right/>
      <top style="medium">
        <color indexed="64"/>
      </top>
      <bottom/>
      <diagonal/>
    </border>
    <border>
      <left style="medium">
        <color indexed="64"/>
      </left>
      <right/>
      <top style="double">
        <color indexed="64"/>
      </top>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style="thin">
        <color indexed="64"/>
      </right>
      <top style="thin">
        <color indexed="64"/>
      </top>
      <bottom style="hair">
        <color indexed="64"/>
      </bottom>
      <diagonal/>
    </border>
    <border>
      <left/>
      <right/>
      <top style="hair">
        <color indexed="64"/>
      </top>
      <bottom style="dashed">
        <color indexed="64"/>
      </bottom>
      <diagonal/>
    </border>
    <border>
      <left/>
      <right/>
      <top style="dashed">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medium">
        <color indexed="64"/>
      </right>
      <top style="thin">
        <color indexed="64"/>
      </top>
      <bottom/>
      <diagonal/>
    </border>
    <border>
      <left style="hair">
        <color indexed="64"/>
      </left>
      <right style="thin">
        <color indexed="64"/>
      </right>
      <top style="hair">
        <color indexed="64"/>
      </top>
      <bottom style="thin">
        <color indexed="64"/>
      </bottom>
      <diagonal/>
    </border>
    <border>
      <left style="double">
        <color indexed="64"/>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0">
    <xf numFmtId="0" fontId="0" fillId="0" borderId="0" xfId="0">
      <alignment vertical="center"/>
    </xf>
    <xf numFmtId="0" fontId="14" fillId="2" borderId="1" xfId="0" applyNumberFormat="1" applyFont="1" applyFill="1" applyBorder="1" applyAlignment="1" applyProtection="1">
      <alignment horizontal="center" vertical="center" shrinkToFit="1"/>
      <protection locked="0"/>
    </xf>
    <xf numFmtId="0" fontId="14" fillId="2" borderId="2" xfId="0" applyNumberFormat="1" applyFont="1" applyFill="1" applyBorder="1" applyAlignment="1" applyProtection="1">
      <alignment horizontal="center" vertical="center" shrinkToFit="1"/>
      <protection locked="0"/>
    </xf>
    <xf numFmtId="0" fontId="14" fillId="2" borderId="3" xfId="0" applyNumberFormat="1" applyFont="1" applyFill="1" applyBorder="1" applyAlignment="1" applyProtection="1">
      <alignment horizontal="center" vertical="center" shrinkToFit="1"/>
      <protection locked="0"/>
    </xf>
    <xf numFmtId="0" fontId="14" fillId="2" borderId="4" xfId="0" applyNumberFormat="1" applyFont="1" applyFill="1" applyBorder="1" applyAlignment="1" applyProtection="1">
      <alignment horizontal="center" vertical="center" shrinkToFit="1"/>
      <protection locked="0"/>
    </xf>
    <xf numFmtId="0" fontId="25" fillId="2" borderId="5" xfId="0" applyFont="1" applyFill="1" applyBorder="1" applyAlignment="1" applyProtection="1">
      <alignment horizontal="center" vertical="center" shrinkToFit="1"/>
      <protection locked="0"/>
    </xf>
    <xf numFmtId="0" fontId="25" fillId="2" borderId="6" xfId="0" applyFont="1" applyFill="1" applyBorder="1" applyAlignment="1" applyProtection="1">
      <alignment horizontal="center" vertical="center" shrinkToFit="1"/>
      <protection locked="0"/>
    </xf>
    <xf numFmtId="0" fontId="14" fillId="2" borderId="7" xfId="0" applyNumberFormat="1" applyFont="1" applyFill="1" applyBorder="1" applyAlignment="1" applyProtection="1">
      <alignment vertical="center" shrinkToFit="1"/>
      <protection locked="0"/>
    </xf>
    <xf numFmtId="0" fontId="14" fillId="2" borderId="8" xfId="0" applyNumberFormat="1" applyFont="1" applyFill="1" applyBorder="1" applyAlignment="1" applyProtection="1">
      <alignment vertical="center" shrinkToFit="1"/>
      <protection locked="0"/>
    </xf>
    <xf numFmtId="0" fontId="14" fillId="2" borderId="9" xfId="0" applyNumberFormat="1" applyFont="1" applyFill="1" applyBorder="1" applyAlignment="1" applyProtection="1">
      <alignment vertical="center" shrinkToFit="1"/>
      <protection locked="0"/>
    </xf>
    <xf numFmtId="0" fontId="14" fillId="2" borderId="10" xfId="0" applyNumberFormat="1" applyFont="1" applyFill="1" applyBorder="1" applyAlignment="1" applyProtection="1">
      <alignment vertical="center" shrinkToFit="1"/>
      <protection locked="0"/>
    </xf>
    <xf numFmtId="0" fontId="14" fillId="2" borderId="11" xfId="0" applyNumberFormat="1" applyFont="1" applyFill="1" applyBorder="1" applyAlignment="1" applyProtection="1">
      <alignment vertical="center" shrinkToFit="1"/>
      <protection locked="0"/>
    </xf>
    <xf numFmtId="0" fontId="14" fillId="2" borderId="12" xfId="0" applyNumberFormat="1" applyFont="1" applyFill="1" applyBorder="1" applyAlignment="1" applyProtection="1">
      <alignment vertical="center" shrinkToFit="1"/>
      <protection locked="0"/>
    </xf>
    <xf numFmtId="0" fontId="14" fillId="2" borderId="13" xfId="0" applyNumberFormat="1" applyFont="1" applyFill="1" applyBorder="1" applyAlignment="1" applyProtection="1">
      <alignment vertical="center" shrinkToFit="1"/>
      <protection locked="0"/>
    </xf>
    <xf numFmtId="0" fontId="14" fillId="2" borderId="14" xfId="0" applyNumberFormat="1" applyFont="1" applyFill="1" applyBorder="1" applyAlignment="1" applyProtection="1">
      <alignment vertical="center" shrinkToFit="1"/>
      <protection locked="0"/>
    </xf>
    <xf numFmtId="0" fontId="14" fillId="2" borderId="15" xfId="0" applyNumberFormat="1" applyFont="1" applyFill="1" applyBorder="1" applyAlignment="1" applyProtection="1">
      <alignment vertical="center" shrinkToFit="1"/>
      <protection locked="0"/>
    </xf>
    <xf numFmtId="0" fontId="14" fillId="2" borderId="16" xfId="0" applyNumberFormat="1" applyFont="1" applyFill="1" applyBorder="1" applyAlignment="1" applyProtection="1">
      <alignment vertical="center" shrinkToFit="1"/>
      <protection locked="0"/>
    </xf>
    <xf numFmtId="0" fontId="14" fillId="2" borderId="17" xfId="0" applyNumberFormat="1" applyFont="1" applyFill="1" applyBorder="1" applyAlignment="1" applyProtection="1">
      <alignment vertical="center" shrinkToFit="1"/>
      <protection locked="0"/>
    </xf>
    <xf numFmtId="0" fontId="14" fillId="2" borderId="18" xfId="0" applyNumberFormat="1" applyFont="1" applyFill="1" applyBorder="1" applyAlignment="1" applyProtection="1">
      <alignment vertical="center" shrinkToFit="1"/>
      <protection locked="0"/>
    </xf>
    <xf numFmtId="0" fontId="19" fillId="2" borderId="19" xfId="0" applyNumberFormat="1" applyFont="1" applyFill="1" applyBorder="1" applyAlignment="1" applyProtection="1">
      <alignment horizontal="center" vertical="center" shrinkToFit="1"/>
      <protection locked="0"/>
    </xf>
    <xf numFmtId="0" fontId="19" fillId="2" borderId="20" xfId="0" applyNumberFormat="1" applyFont="1" applyFill="1" applyBorder="1" applyAlignment="1" applyProtection="1">
      <alignment horizontal="center" vertical="center" shrinkToFit="1"/>
      <protection locked="0"/>
    </xf>
    <xf numFmtId="176" fontId="19" fillId="2" borderId="20" xfId="0" applyNumberFormat="1" applyFont="1" applyFill="1" applyBorder="1" applyAlignment="1" applyProtection="1">
      <alignment horizontal="center" vertical="center" shrinkToFit="1"/>
      <protection locked="0"/>
    </xf>
    <xf numFmtId="0" fontId="19" fillId="2" borderId="21" xfId="0" applyNumberFormat="1" applyFont="1" applyFill="1" applyBorder="1" applyAlignment="1" applyProtection="1">
      <alignment horizontal="center" vertical="center" shrinkToFit="1"/>
      <protection locked="0"/>
    </xf>
    <xf numFmtId="0" fontId="11" fillId="2" borderId="16" xfId="0" applyNumberFormat="1" applyFont="1" applyFill="1" applyBorder="1" applyAlignment="1" applyProtection="1">
      <alignment vertical="center" shrinkToFit="1"/>
      <protection locked="0"/>
    </xf>
    <xf numFmtId="0" fontId="11" fillId="2" borderId="17" xfId="0" applyNumberFormat="1" applyFont="1" applyFill="1" applyBorder="1" applyAlignment="1" applyProtection="1">
      <alignment vertical="center" shrinkToFit="1"/>
      <protection locked="0"/>
    </xf>
    <xf numFmtId="0" fontId="11" fillId="2" borderId="18" xfId="0" applyNumberFormat="1" applyFont="1" applyFill="1" applyBorder="1" applyAlignment="1" applyProtection="1">
      <alignment vertical="center" shrinkToFit="1"/>
      <protection locked="0"/>
    </xf>
    <xf numFmtId="0" fontId="1" fillId="2" borderId="23" xfId="0" applyFont="1" applyFill="1" applyBorder="1" applyAlignment="1" applyProtection="1">
      <alignment horizontal="right" vertical="center"/>
      <protection locked="0"/>
    </xf>
    <xf numFmtId="0" fontId="1" fillId="2" borderId="24" xfId="0" applyFont="1" applyFill="1" applyBorder="1" applyAlignment="1" applyProtection="1">
      <alignment horizontal="right" vertical="center"/>
      <protection locked="0"/>
    </xf>
    <xf numFmtId="0" fontId="1" fillId="2" borderId="25" xfId="0" applyFont="1" applyFill="1" applyBorder="1" applyAlignment="1" applyProtection="1">
      <alignment horizontal="right" vertical="center"/>
      <protection locked="0"/>
    </xf>
    <xf numFmtId="0" fontId="25" fillId="2" borderId="26" xfId="0" applyFont="1" applyFill="1" applyBorder="1" applyAlignment="1" applyProtection="1">
      <alignment horizontal="center" vertical="center" shrinkToFit="1"/>
      <protection locked="0"/>
    </xf>
    <xf numFmtId="0" fontId="25" fillId="2" borderId="19" xfId="0" applyFont="1" applyFill="1" applyBorder="1" applyAlignment="1" applyProtection="1">
      <alignment horizontal="center" vertical="center" shrinkToFit="1"/>
      <protection locked="0"/>
    </xf>
    <xf numFmtId="0" fontId="1" fillId="2" borderId="27" xfId="0" applyFont="1" applyFill="1" applyBorder="1" applyAlignment="1" applyProtection="1">
      <alignment horizontal="right" vertical="center"/>
      <protection locked="0"/>
    </xf>
    <xf numFmtId="0" fontId="1" fillId="2" borderId="28" xfId="0" applyFont="1" applyFill="1" applyBorder="1" applyAlignment="1" applyProtection="1">
      <alignment horizontal="right" vertical="center"/>
      <protection locked="0"/>
    </xf>
    <xf numFmtId="0" fontId="11" fillId="0" borderId="0" xfId="0" applyFont="1" applyProtection="1">
      <alignment vertical="center"/>
    </xf>
    <xf numFmtId="0" fontId="1" fillId="0" borderId="0" xfId="0" applyFont="1" applyProtection="1">
      <alignment vertical="center"/>
    </xf>
    <xf numFmtId="0" fontId="16" fillId="0" borderId="0" xfId="0" applyFont="1" applyProtection="1">
      <alignment vertical="center"/>
    </xf>
    <xf numFmtId="0" fontId="16" fillId="0" borderId="2" xfId="0" applyFont="1" applyBorder="1" applyProtection="1">
      <alignment vertical="center"/>
    </xf>
    <xf numFmtId="0" fontId="16" fillId="0" borderId="31" xfId="0" applyFont="1" applyBorder="1" applyProtection="1">
      <alignment vertical="center"/>
    </xf>
    <xf numFmtId="0" fontId="16" fillId="0" borderId="32" xfId="0" applyFont="1" applyBorder="1" applyAlignment="1" applyProtection="1">
      <alignment horizontal="right" vertical="center"/>
    </xf>
    <xf numFmtId="0" fontId="16" fillId="0" borderId="32" xfId="0" applyFont="1" applyBorder="1" applyProtection="1">
      <alignment vertical="center"/>
    </xf>
    <xf numFmtId="0" fontId="16" fillId="0" borderId="1" xfId="0" applyFont="1" applyBorder="1" applyProtection="1">
      <alignment vertical="center"/>
    </xf>
    <xf numFmtId="0" fontId="16" fillId="0" borderId="33" xfId="0" applyFont="1" applyBorder="1" applyProtection="1">
      <alignment vertical="center"/>
    </xf>
    <xf numFmtId="0" fontId="16" fillId="0" borderId="34" xfId="0" applyFont="1" applyBorder="1" applyAlignment="1" applyProtection="1">
      <alignment horizontal="right" vertical="center"/>
    </xf>
    <xf numFmtId="0" fontId="16" fillId="0" borderId="35" xfId="0" applyFont="1" applyBorder="1" applyProtection="1">
      <alignment vertical="center"/>
    </xf>
    <xf numFmtId="0" fontId="0" fillId="0" borderId="1" xfId="0" applyBorder="1" applyProtection="1">
      <alignment vertical="center"/>
    </xf>
    <xf numFmtId="0" fontId="16" fillId="0" borderId="0" xfId="0" applyFont="1" applyBorder="1" applyProtection="1">
      <alignment vertical="center"/>
    </xf>
    <xf numFmtId="0" fontId="16" fillId="0" borderId="4" xfId="0" applyFont="1" applyBorder="1" applyProtection="1">
      <alignment vertical="center"/>
    </xf>
    <xf numFmtId="0" fontId="16" fillId="0" borderId="36" xfId="0" applyFont="1" applyBorder="1" applyProtection="1">
      <alignment vertical="center"/>
    </xf>
    <xf numFmtId="0" fontId="0" fillId="0" borderId="37" xfId="0" applyBorder="1" applyAlignment="1" applyProtection="1">
      <alignment horizontal="right" vertical="center"/>
    </xf>
    <xf numFmtId="0" fontId="16" fillId="0" borderId="38" xfId="0" applyFont="1" applyBorder="1" applyProtection="1">
      <alignment vertical="center"/>
    </xf>
    <xf numFmtId="0" fontId="0" fillId="0" borderId="29" xfId="0" applyBorder="1" applyProtection="1">
      <alignment vertical="center"/>
    </xf>
    <xf numFmtId="0" fontId="16" fillId="0" borderId="29" xfId="0" applyFont="1" applyBorder="1" applyProtection="1">
      <alignment vertical="center"/>
    </xf>
    <xf numFmtId="0" fontId="16" fillId="0" borderId="39" xfId="0" applyFont="1" applyBorder="1" applyProtection="1">
      <alignment vertical="center"/>
    </xf>
    <xf numFmtId="0" fontId="16" fillId="0" borderId="35" xfId="0" applyFont="1" applyBorder="1" applyAlignment="1" applyProtection="1">
      <alignment horizontal="right" vertical="center"/>
    </xf>
    <xf numFmtId="0" fontId="14" fillId="0" borderId="0" xfId="0" applyFont="1" applyProtection="1">
      <alignment vertical="center"/>
    </xf>
    <xf numFmtId="0" fontId="14" fillId="0" borderId="0" xfId="0" applyFont="1" applyAlignment="1" applyProtection="1">
      <alignment vertical="center"/>
    </xf>
    <xf numFmtId="0" fontId="11" fillId="0" borderId="0" xfId="0" applyFont="1" applyAlignment="1" applyProtection="1">
      <alignment vertical="center"/>
    </xf>
    <xf numFmtId="0" fontId="11" fillId="0" borderId="0" xfId="0" applyFont="1" applyBorder="1" applyAlignment="1" applyProtection="1">
      <alignment vertical="center"/>
    </xf>
    <xf numFmtId="0" fontId="16" fillId="0" borderId="0" xfId="0" applyFont="1" applyBorder="1" applyAlignment="1" applyProtection="1">
      <alignment horizontal="right" vertical="center"/>
    </xf>
    <xf numFmtId="0" fontId="15" fillId="0" borderId="0" xfId="0" applyFont="1" applyFill="1" applyAlignment="1" applyProtection="1">
      <alignment vertical="center"/>
    </xf>
    <xf numFmtId="0" fontId="16"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Protection="1">
      <alignment vertical="center"/>
    </xf>
    <xf numFmtId="0" fontId="16" fillId="0" borderId="7"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0" fontId="9" fillId="0" borderId="40" xfId="0" applyFont="1" applyBorder="1" applyAlignment="1" applyProtection="1">
      <alignment horizontal="center" vertical="center" shrinkToFit="1"/>
    </xf>
    <xf numFmtId="0" fontId="11" fillId="0" borderId="0" xfId="0" applyFont="1" applyFill="1" applyProtection="1">
      <alignment vertical="center"/>
    </xf>
    <xf numFmtId="0" fontId="9" fillId="0" borderId="41" xfId="0" applyFont="1" applyBorder="1" applyAlignment="1" applyProtection="1">
      <alignment horizontal="center" vertical="center"/>
    </xf>
    <xf numFmtId="0" fontId="11" fillId="0" borderId="7" xfId="0" applyNumberFormat="1" applyFont="1" applyFill="1" applyBorder="1" applyAlignment="1" applyProtection="1">
      <alignment vertical="center" shrinkToFit="1"/>
    </xf>
    <xf numFmtId="0" fontId="11" fillId="0" borderId="8" xfId="0" applyNumberFormat="1" applyFont="1" applyFill="1" applyBorder="1" applyAlignment="1" applyProtection="1">
      <alignment vertical="center" shrinkToFit="1"/>
    </xf>
    <xf numFmtId="0" fontId="11" fillId="0" borderId="9" xfId="0" applyNumberFormat="1" applyFont="1" applyFill="1" applyBorder="1" applyAlignment="1" applyProtection="1">
      <alignment vertical="center" shrinkToFit="1"/>
    </xf>
    <xf numFmtId="0" fontId="11" fillId="0" borderId="42" xfId="0" applyNumberFormat="1" applyFont="1" applyFill="1" applyBorder="1" applyAlignment="1" applyProtection="1">
      <alignment vertical="center" shrinkToFit="1"/>
    </xf>
    <xf numFmtId="0" fontId="11" fillId="0" borderId="43" xfId="0" applyNumberFormat="1" applyFont="1" applyFill="1" applyBorder="1" applyAlignment="1" applyProtection="1">
      <alignment vertical="center" shrinkToFit="1"/>
    </xf>
    <xf numFmtId="0" fontId="11" fillId="0" borderId="44" xfId="0" applyNumberFormat="1" applyFont="1" applyFill="1" applyBorder="1" applyAlignment="1" applyProtection="1">
      <alignment vertical="center" shrinkToFit="1"/>
    </xf>
    <xf numFmtId="0" fontId="14" fillId="0" borderId="19" xfId="0" applyNumberFormat="1" applyFont="1" applyFill="1" applyBorder="1" applyAlignment="1" applyProtection="1">
      <alignment horizontal="center" vertical="center" shrinkToFit="1"/>
    </xf>
    <xf numFmtId="0" fontId="14" fillId="0" borderId="20" xfId="0" applyNumberFormat="1" applyFont="1" applyFill="1" applyBorder="1" applyAlignment="1" applyProtection="1">
      <alignment horizontal="center" vertical="center" shrinkToFit="1"/>
    </xf>
    <xf numFmtId="0" fontId="14" fillId="0" borderId="21" xfId="0" applyNumberFormat="1"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xf>
    <xf numFmtId="178" fontId="11" fillId="0" borderId="0" xfId="0" applyNumberFormat="1" applyFont="1" applyFill="1" applyBorder="1" applyAlignment="1" applyProtection="1">
      <alignment vertical="center"/>
    </xf>
    <xf numFmtId="180" fontId="11" fillId="0" borderId="0" xfId="0" applyNumberFormat="1" applyFont="1" applyFill="1" applyBorder="1" applyAlignment="1" applyProtection="1">
      <alignment vertical="center"/>
    </xf>
    <xf numFmtId="178" fontId="11" fillId="0" borderId="0" xfId="1" applyNumberFormat="1" applyFont="1" applyFill="1" applyBorder="1" applyAlignment="1" applyProtection="1">
      <alignment vertical="center"/>
    </xf>
    <xf numFmtId="49" fontId="11" fillId="0" borderId="0" xfId="0" applyNumberFormat="1" applyFont="1" applyAlignment="1" applyProtection="1">
      <alignment horizontal="right" vertical="center"/>
    </xf>
    <xf numFmtId="0" fontId="11" fillId="0" borderId="0" xfId="0" applyFont="1" applyFill="1" applyBorder="1" applyAlignment="1" applyProtection="1">
      <alignment vertical="center"/>
    </xf>
    <xf numFmtId="0" fontId="11" fillId="0" borderId="29" xfId="0" applyFont="1" applyFill="1" applyBorder="1" applyAlignment="1" applyProtection="1">
      <alignment horizontal="center" vertical="center"/>
    </xf>
    <xf numFmtId="0" fontId="11" fillId="0" borderId="0" xfId="0" applyFont="1" applyFill="1" applyAlignment="1" applyProtection="1">
      <alignment horizontal="right" vertical="center"/>
    </xf>
    <xf numFmtId="0" fontId="11" fillId="0" borderId="7"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1" fillId="0" borderId="0" xfId="0" applyFont="1" applyAlignment="1" applyProtection="1"/>
    <xf numFmtId="0" fontId="14" fillId="0" borderId="0" xfId="0" applyFont="1" applyAlignment="1" applyProtection="1"/>
    <xf numFmtId="0" fontId="18" fillId="0" borderId="0" xfId="0" applyFont="1" applyAlignment="1" applyProtection="1">
      <alignment vertical="center"/>
    </xf>
    <xf numFmtId="0" fontId="23" fillId="0" borderId="0" xfId="0" applyFont="1" applyProtection="1">
      <alignment vertical="center"/>
    </xf>
    <xf numFmtId="0" fontId="23" fillId="0" borderId="0" xfId="0" applyFont="1" applyAlignment="1" applyProtection="1">
      <alignment horizontal="left" vertical="center" indent="1"/>
    </xf>
    <xf numFmtId="0" fontId="23" fillId="0" borderId="0" xfId="0" applyFont="1" applyAlignment="1" applyProtection="1">
      <alignment horizontal="left" vertical="center" indent="2"/>
    </xf>
    <xf numFmtId="0" fontId="23" fillId="0" borderId="0" xfId="0" applyFont="1" applyAlignment="1" applyProtection="1">
      <alignment vertical="center"/>
    </xf>
    <xf numFmtId="0" fontId="22" fillId="0" borderId="0" xfId="0" applyFont="1" applyProtection="1">
      <alignment vertical="center"/>
    </xf>
    <xf numFmtId="0" fontId="23" fillId="0" borderId="0" xfId="0" applyFont="1" applyAlignment="1" applyProtection="1">
      <alignment vertical="top"/>
    </xf>
    <xf numFmtId="0" fontId="15" fillId="0" borderId="0" xfId="0" applyFont="1" applyProtection="1">
      <alignment vertical="center"/>
    </xf>
    <xf numFmtId="0" fontId="16" fillId="0" borderId="30" xfId="0" applyFont="1" applyBorder="1" applyAlignment="1" applyProtection="1">
      <alignment vertical="center" shrinkToFit="1"/>
    </xf>
    <xf numFmtId="0" fontId="16" fillId="0" borderId="45" xfId="0" applyFont="1" applyBorder="1" applyAlignment="1" applyProtection="1">
      <alignment horizontal="center" vertical="center"/>
    </xf>
    <xf numFmtId="0" fontId="16" fillId="0" borderId="30" xfId="0" applyFont="1" applyBorder="1" applyAlignment="1" applyProtection="1">
      <alignment horizontal="center" vertical="center"/>
    </xf>
    <xf numFmtId="0" fontId="6" fillId="0" borderId="46" xfId="0" applyFont="1" applyFill="1" applyBorder="1" applyAlignment="1" applyProtection="1">
      <alignment horizontal="center" vertical="center" wrapText="1"/>
    </xf>
    <xf numFmtId="0" fontId="16" fillId="0" borderId="0" xfId="0" applyFont="1" applyBorder="1" applyAlignment="1" applyProtection="1">
      <alignment horizontal="center" vertical="center" shrinkToFit="1"/>
    </xf>
    <xf numFmtId="0" fontId="16" fillId="0" borderId="47" xfId="0" applyFont="1" applyBorder="1" applyAlignment="1" applyProtection="1">
      <alignment horizontal="center" vertical="center"/>
    </xf>
    <xf numFmtId="0" fontId="16" fillId="0" borderId="2" xfId="0" applyFont="1" applyBorder="1" applyAlignment="1" applyProtection="1">
      <alignment horizontal="center" vertical="center"/>
    </xf>
    <xf numFmtId="0" fontId="19" fillId="0" borderId="0" xfId="0" applyFont="1" applyBorder="1" applyAlignment="1" applyProtection="1">
      <alignment horizontal="center" vertical="center" shrinkToFit="1"/>
    </xf>
    <xf numFmtId="0" fontId="16" fillId="0" borderId="48" xfId="0" applyFont="1" applyBorder="1" applyAlignment="1" applyProtection="1">
      <alignment horizontal="center" vertical="center"/>
    </xf>
    <xf numFmtId="0" fontId="16" fillId="0" borderId="1" xfId="0" applyFont="1" applyBorder="1" applyAlignment="1" applyProtection="1">
      <alignment horizontal="center" vertical="center"/>
    </xf>
    <xf numFmtId="0" fontId="14" fillId="0" borderId="0" xfId="0" applyFont="1" applyBorder="1" applyAlignment="1" applyProtection="1">
      <alignment horizontal="center" vertical="center" shrinkToFit="1"/>
    </xf>
    <xf numFmtId="0" fontId="9" fillId="0" borderId="0" xfId="0" applyFont="1" applyProtection="1">
      <alignment vertical="center"/>
    </xf>
    <xf numFmtId="0" fontId="16" fillId="0" borderId="4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0" xfId="0" applyFont="1" applyBorder="1" applyAlignment="1" applyProtection="1">
      <alignment horizontal="center" vertical="center"/>
    </xf>
    <xf numFmtId="0" fontId="14" fillId="0" borderId="0" xfId="0" applyFont="1" applyFill="1" applyBorder="1" applyAlignment="1" applyProtection="1">
      <alignment horizontal="center" vertical="center" shrinkToFit="1"/>
    </xf>
    <xf numFmtId="0" fontId="21" fillId="0" borderId="0" xfId="0" applyFont="1" applyFill="1" applyProtection="1">
      <alignment vertical="center"/>
    </xf>
    <xf numFmtId="0" fontId="24" fillId="0" borderId="0" xfId="0" applyFont="1" applyFill="1" applyProtection="1">
      <alignment vertical="center"/>
    </xf>
    <xf numFmtId="0" fontId="16" fillId="0" borderId="51" xfId="0" applyFont="1" applyBorder="1" applyAlignment="1" applyProtection="1">
      <alignment horizontal="center" vertical="center"/>
    </xf>
    <xf numFmtId="0" fontId="16" fillId="0" borderId="52" xfId="0" applyFont="1" applyBorder="1" applyAlignment="1" applyProtection="1">
      <alignment horizontal="center" vertical="center"/>
    </xf>
    <xf numFmtId="0" fontId="16" fillId="0" borderId="53" xfId="0" applyFont="1" applyBorder="1" applyAlignment="1" applyProtection="1">
      <alignment horizontal="center" vertical="center"/>
    </xf>
    <xf numFmtId="0" fontId="16" fillId="0" borderId="54" xfId="0" applyFont="1" applyBorder="1" applyProtection="1">
      <alignment vertical="center"/>
    </xf>
    <xf numFmtId="0" fontId="16" fillId="0" borderId="55" xfId="0" applyFont="1" applyFill="1" applyBorder="1" applyAlignment="1" applyProtection="1">
      <alignment vertical="center" shrinkToFit="1"/>
    </xf>
    <xf numFmtId="0" fontId="0" fillId="0" borderId="56" xfId="0" applyFill="1" applyBorder="1" applyAlignment="1" applyProtection="1">
      <alignment vertical="center" shrinkToFit="1"/>
    </xf>
    <xf numFmtId="0" fontId="0" fillId="0" borderId="0" xfId="0" applyFill="1" applyBorder="1" applyAlignment="1" applyProtection="1">
      <alignment vertical="center" shrinkToFit="1"/>
    </xf>
    <xf numFmtId="0" fontId="21" fillId="0" borderId="0" xfId="0" applyNumberFormat="1" applyFont="1" applyFill="1" applyProtection="1">
      <alignment vertical="center"/>
    </xf>
    <xf numFmtId="0" fontId="16" fillId="0" borderId="0" xfId="0" applyFont="1" applyBorder="1" applyAlignment="1" applyProtection="1">
      <alignment vertical="center" shrinkToFit="1"/>
    </xf>
    <xf numFmtId="180" fontId="13" fillId="0" borderId="0" xfId="0" applyNumberFormat="1" applyFont="1" applyBorder="1" applyAlignment="1" applyProtection="1">
      <alignment horizontal="center" vertical="center" shrinkToFit="1"/>
    </xf>
    <xf numFmtId="180" fontId="13" fillId="0" borderId="0" xfId="0" applyNumberFormat="1" applyFont="1" applyBorder="1" applyAlignment="1" applyProtection="1">
      <alignment vertical="center" shrinkToFit="1"/>
    </xf>
    <xf numFmtId="0" fontId="0" fillId="0" borderId="0" xfId="0" applyBorder="1" applyAlignment="1" applyProtection="1">
      <alignment vertical="center" shrinkToFit="1"/>
    </xf>
    <xf numFmtId="180" fontId="16" fillId="0" borderId="0" xfId="0" applyNumberFormat="1" applyFont="1" applyBorder="1" applyAlignment="1" applyProtection="1">
      <alignment horizontal="center" vertical="center" shrinkToFit="1"/>
    </xf>
    <xf numFmtId="180" fontId="16" fillId="0" borderId="0" xfId="0" applyNumberFormat="1" applyFont="1" applyBorder="1" applyAlignment="1" applyProtection="1">
      <alignment vertical="center" shrinkToFit="1"/>
    </xf>
    <xf numFmtId="0" fontId="0" fillId="0" borderId="0" xfId="0" applyFill="1" applyAlignment="1" applyProtection="1">
      <alignment horizontal="right" vertical="center"/>
    </xf>
    <xf numFmtId="0" fontId="0" fillId="0" borderId="0" xfId="0" applyAlignment="1" applyProtection="1">
      <alignment horizontal="right" vertical="center"/>
    </xf>
    <xf numFmtId="0" fontId="16" fillId="0" borderId="0" xfId="0" applyFont="1" applyAlignment="1" applyProtection="1">
      <alignment vertical="center"/>
    </xf>
    <xf numFmtId="0" fontId="16" fillId="0" borderId="57" xfId="0" applyFont="1" applyBorder="1" applyAlignment="1" applyProtection="1">
      <alignment horizontal="center" shrinkToFit="1"/>
    </xf>
    <xf numFmtId="0" fontId="9" fillId="0" borderId="53" xfId="0" applyFont="1" applyBorder="1" applyAlignment="1" applyProtection="1">
      <alignment horizontal="center" vertical="top" shrinkToFit="1"/>
    </xf>
    <xf numFmtId="0" fontId="11" fillId="0" borderId="2" xfId="0" applyFont="1" applyBorder="1" applyProtection="1">
      <alignment vertical="center"/>
    </xf>
    <xf numFmtId="0" fontId="14" fillId="0" borderId="32" xfId="0" applyFont="1" applyBorder="1" applyProtection="1">
      <alignment vertical="center"/>
    </xf>
    <xf numFmtId="0" fontId="11" fillId="0" borderId="4" xfId="0" applyFont="1" applyBorder="1" applyProtection="1">
      <alignment vertical="center"/>
    </xf>
    <xf numFmtId="0" fontId="14" fillId="0" borderId="37" xfId="0" applyFont="1" applyBorder="1" applyProtection="1">
      <alignment vertical="center"/>
    </xf>
    <xf numFmtId="0" fontId="11" fillId="0" borderId="1" xfId="0" applyFont="1" applyBorder="1" applyProtection="1">
      <alignment vertical="center"/>
    </xf>
    <xf numFmtId="0" fontId="14" fillId="0" borderId="34" xfId="0" applyFont="1" applyBorder="1" applyProtection="1">
      <alignment vertical="center"/>
    </xf>
    <xf numFmtId="0" fontId="14" fillId="0" borderId="1" xfId="0" applyNumberFormat="1" applyFont="1" applyFill="1" applyBorder="1" applyAlignment="1" applyProtection="1">
      <alignment horizontal="center" vertical="center" shrinkToFit="1"/>
    </xf>
    <xf numFmtId="0" fontId="11" fillId="0" borderId="58" xfId="0" applyFont="1" applyBorder="1" applyProtection="1">
      <alignment vertical="center"/>
    </xf>
    <xf numFmtId="0" fontId="14" fillId="0" borderId="58" xfId="0" applyNumberFormat="1" applyFont="1" applyFill="1" applyBorder="1" applyAlignment="1" applyProtection="1">
      <alignment horizontal="center" vertical="center" shrinkToFit="1"/>
    </xf>
    <xf numFmtId="0" fontId="14" fillId="0" borderId="59" xfId="0" applyFont="1" applyBorder="1" applyProtection="1">
      <alignment vertical="center"/>
    </xf>
    <xf numFmtId="0" fontId="11" fillId="0" borderId="3" xfId="0" applyFont="1" applyBorder="1" applyProtection="1">
      <alignment vertical="center"/>
    </xf>
    <xf numFmtId="0" fontId="14" fillId="0" borderId="60" xfId="0" applyFont="1" applyBorder="1" applyProtection="1">
      <alignment vertical="center"/>
    </xf>
    <xf numFmtId="0" fontId="11" fillId="0" borderId="1" xfId="0" applyFont="1" applyFill="1" applyBorder="1" applyProtection="1">
      <alignment vertical="center"/>
    </xf>
    <xf numFmtId="0" fontId="14" fillId="0" borderId="34" xfId="0" applyFont="1" applyFill="1" applyBorder="1" applyProtection="1">
      <alignment vertical="center"/>
    </xf>
    <xf numFmtId="0" fontId="14" fillId="0" borderId="2" xfId="0" applyNumberFormat="1" applyFont="1" applyFill="1" applyBorder="1" applyAlignment="1" applyProtection="1">
      <alignment horizontal="center" vertical="center" shrinkToFit="1"/>
    </xf>
    <xf numFmtId="0" fontId="14" fillId="0" borderId="32" xfId="0" applyFont="1" applyFill="1" applyBorder="1" applyProtection="1">
      <alignment vertical="center"/>
    </xf>
    <xf numFmtId="0" fontId="11" fillId="0" borderId="32" xfId="0" applyFont="1" applyBorder="1" applyProtection="1">
      <alignment vertical="center"/>
    </xf>
    <xf numFmtId="0" fontId="11" fillId="0" borderId="35" xfId="0" applyFont="1" applyBorder="1" applyProtection="1">
      <alignment vertical="center"/>
    </xf>
    <xf numFmtId="0" fontId="14" fillId="0" borderId="0" xfId="0" applyFont="1" applyAlignment="1" applyProtection="1">
      <alignment horizontal="right"/>
    </xf>
    <xf numFmtId="0" fontId="14" fillId="0" borderId="0" xfId="0" applyFont="1" applyAlignment="1" applyProtection="1">
      <alignment vertical="top"/>
    </xf>
    <xf numFmtId="0" fontId="14" fillId="0" borderId="2" xfId="0" applyNumberFormat="1" applyFont="1" applyFill="1" applyBorder="1" applyAlignment="1" applyProtection="1">
      <alignment horizontal="center" vertical="center" shrinkToFit="1"/>
      <protection locked="0"/>
    </xf>
    <xf numFmtId="176" fontId="13" fillId="2" borderId="61" xfId="0" applyNumberFormat="1" applyFont="1" applyFill="1" applyBorder="1" applyAlignment="1" applyProtection="1">
      <alignment horizontal="center" vertical="center"/>
      <protection locked="0"/>
    </xf>
    <xf numFmtId="0" fontId="16" fillId="0" borderId="62" xfId="0" applyFont="1" applyBorder="1" applyAlignment="1" applyProtection="1">
      <alignment horizontal="right" vertical="center"/>
    </xf>
    <xf numFmtId="0" fontId="0" fillId="0" borderId="0" xfId="0" applyFont="1" applyFill="1" applyBorder="1">
      <alignment vertical="center"/>
    </xf>
    <xf numFmtId="0" fontId="0" fillId="3" borderId="0" xfId="0" applyFont="1" applyFill="1" applyBorder="1">
      <alignment vertical="center"/>
    </xf>
    <xf numFmtId="0" fontId="0" fillId="0" borderId="46"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6" fillId="0" borderId="66" xfId="0" applyFont="1" applyFill="1" applyBorder="1" applyAlignment="1">
      <alignment horizontal="center" vertical="center" wrapText="1" shrinkToFit="1"/>
    </xf>
    <xf numFmtId="0" fontId="0" fillId="0" borderId="0" xfId="0" applyFont="1" applyFill="1" applyBorder="1" applyAlignment="1">
      <alignment vertical="center"/>
    </xf>
    <xf numFmtId="0" fontId="0" fillId="4" borderId="67" xfId="0" applyNumberFormat="1" applyFont="1" applyFill="1" applyBorder="1" applyAlignment="1" applyProtection="1">
      <alignment vertical="center" shrinkToFit="1"/>
      <protection locked="0"/>
    </xf>
    <xf numFmtId="0" fontId="0" fillId="4" borderId="68" xfId="0" applyNumberFormat="1" applyFont="1" applyFill="1" applyBorder="1" applyAlignment="1" applyProtection="1">
      <alignment vertical="center" shrinkToFit="1"/>
      <protection locked="0"/>
    </xf>
    <xf numFmtId="0" fontId="0" fillId="4" borderId="27" xfId="0" applyNumberFormat="1" applyFont="1" applyFill="1" applyBorder="1" applyAlignment="1" applyProtection="1">
      <alignment vertical="center" shrinkToFit="1"/>
      <protection locked="0"/>
    </xf>
    <xf numFmtId="38" fontId="1" fillId="0" borderId="69" xfId="1" applyFont="1" applyFill="1" applyBorder="1" applyAlignment="1">
      <alignment vertical="center" shrinkToFit="1"/>
    </xf>
    <xf numFmtId="0" fontId="6"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shrinkToFit="1"/>
    </xf>
    <xf numFmtId="0" fontId="0" fillId="4" borderId="19" xfId="0" applyNumberFormat="1" applyFont="1" applyFill="1" applyBorder="1" applyAlignment="1" applyProtection="1">
      <alignment vertical="center" shrinkToFit="1"/>
      <protection locked="0"/>
    </xf>
    <xf numFmtId="0" fontId="0" fillId="4" borderId="20" xfId="0" applyNumberFormat="1" applyFont="1" applyFill="1" applyBorder="1" applyAlignment="1" applyProtection="1">
      <alignment vertical="center" shrinkToFit="1"/>
      <protection locked="0"/>
    </xf>
    <xf numFmtId="0" fontId="0" fillId="4" borderId="70" xfId="0" applyNumberFormat="1" applyFont="1" applyFill="1" applyBorder="1" applyAlignment="1" applyProtection="1">
      <alignment vertical="center" shrinkToFit="1"/>
      <protection locked="0"/>
    </xf>
    <xf numFmtId="38" fontId="1" fillId="0" borderId="71" xfId="1" applyFont="1" applyFill="1" applyBorder="1" applyAlignment="1">
      <alignment vertical="center" shrinkToFit="1"/>
    </xf>
    <xf numFmtId="0" fontId="1" fillId="0" borderId="0" xfId="0" applyFont="1" applyFill="1" applyBorder="1" applyAlignment="1">
      <alignment horizontal="center" vertical="center" shrinkToFit="1"/>
    </xf>
    <xf numFmtId="0" fontId="1" fillId="0" borderId="0" xfId="0" applyNumberFormat="1" applyFont="1" applyFill="1" applyBorder="1" applyAlignment="1">
      <alignment horizontal="center" vertical="center" shrinkToFit="1"/>
    </xf>
    <xf numFmtId="180" fontId="0" fillId="0" borderId="0" xfId="0" applyNumberFormat="1" applyFont="1" applyFill="1" applyBorder="1" applyAlignment="1">
      <alignment vertical="center" shrinkToFit="1"/>
    </xf>
    <xf numFmtId="0" fontId="0" fillId="0" borderId="0" xfId="0" applyFont="1" applyFill="1" applyBorder="1" applyAlignment="1">
      <alignment horizontal="center" vertical="center" shrinkToFit="1"/>
    </xf>
    <xf numFmtId="0" fontId="0" fillId="3" borderId="0" xfId="0" applyFont="1" applyFill="1" applyBorder="1" applyAlignment="1">
      <alignment vertical="center"/>
    </xf>
    <xf numFmtId="0" fontId="0" fillId="4" borderId="72" xfId="0" applyNumberFormat="1" applyFont="1" applyFill="1" applyBorder="1" applyAlignment="1" applyProtection="1">
      <alignment vertical="center" shrinkToFit="1"/>
      <protection locked="0"/>
    </xf>
    <xf numFmtId="0" fontId="0" fillId="4" borderId="73" xfId="0" applyNumberFormat="1" applyFont="1" applyFill="1" applyBorder="1" applyAlignment="1" applyProtection="1">
      <alignment vertical="center" shrinkToFit="1"/>
      <protection locked="0"/>
    </xf>
    <xf numFmtId="0" fontId="0" fillId="4" borderId="28" xfId="0" applyNumberFormat="1" applyFont="1" applyFill="1" applyBorder="1" applyAlignment="1" applyProtection="1">
      <alignment vertical="center" shrinkToFit="1"/>
      <protection locked="0"/>
    </xf>
    <xf numFmtId="38" fontId="1" fillId="0" borderId="74" xfId="1" applyFont="1" applyFill="1" applyBorder="1" applyAlignment="1">
      <alignment vertical="center" shrinkToFit="1"/>
    </xf>
    <xf numFmtId="49" fontId="25" fillId="0" borderId="0" xfId="0" applyNumberFormat="1" applyFont="1" applyFill="1" applyBorder="1" applyAlignment="1">
      <alignment horizontal="center" vertical="center" shrinkToFit="1"/>
    </xf>
    <xf numFmtId="0" fontId="0" fillId="0" borderId="7" xfId="0" applyNumberFormat="1" applyFont="1" applyFill="1" applyBorder="1" applyAlignment="1">
      <alignment vertical="center" shrinkToFit="1"/>
    </xf>
    <xf numFmtId="0" fontId="0" fillId="0" borderId="8" xfId="0" applyNumberFormat="1" applyFont="1" applyFill="1" applyBorder="1" applyAlignment="1">
      <alignment vertical="center" shrinkToFit="1"/>
    </xf>
    <xf numFmtId="0" fontId="0" fillId="0" borderId="75" xfId="0" applyNumberFormat="1" applyFont="1" applyFill="1" applyBorder="1" applyAlignment="1">
      <alignment vertical="center" shrinkToFit="1"/>
    </xf>
    <xf numFmtId="38" fontId="1" fillId="0" borderId="76" xfId="1" applyFont="1" applyFill="1" applyBorder="1" applyAlignment="1">
      <alignment vertical="center" shrinkToFit="1"/>
    </xf>
    <xf numFmtId="0" fontId="25" fillId="0" borderId="64" xfId="0" applyFont="1" applyFill="1" applyBorder="1" applyAlignment="1">
      <alignment horizontal="right" vertical="center" shrinkToFit="1"/>
    </xf>
    <xf numFmtId="0" fontId="0" fillId="0" borderId="30" xfId="0" applyFont="1" applyFill="1" applyBorder="1" applyAlignment="1">
      <alignment vertical="center" shrinkToFit="1"/>
    </xf>
    <xf numFmtId="180" fontId="25" fillId="0" borderId="62" xfId="0" applyNumberFormat="1" applyFont="1" applyFill="1" applyBorder="1" applyAlignment="1">
      <alignment horizontal="left" vertical="center" shrinkToFit="1"/>
    </xf>
    <xf numFmtId="0" fontId="7" fillId="4" borderId="77" xfId="0" applyNumberFormat="1" applyFont="1" applyFill="1" applyBorder="1" applyAlignment="1" applyProtection="1">
      <alignment horizontal="center" vertical="center" shrinkToFit="1"/>
      <protection locked="0"/>
    </xf>
    <xf numFmtId="0" fontId="7" fillId="4" borderId="78" xfId="0" applyNumberFormat="1" applyFont="1" applyFill="1" applyBorder="1" applyAlignment="1" applyProtection="1">
      <alignment horizontal="center" vertical="center" shrinkToFit="1"/>
      <protection locked="0"/>
    </xf>
    <xf numFmtId="176" fontId="7" fillId="4" borderId="78" xfId="0" applyNumberFormat="1" applyFont="1" applyFill="1" applyBorder="1" applyAlignment="1" applyProtection="1">
      <alignment horizontal="center" vertical="center" shrinkToFit="1"/>
      <protection locked="0"/>
    </xf>
    <xf numFmtId="0" fontId="7" fillId="4" borderId="79" xfId="0" applyNumberFormat="1" applyFont="1" applyFill="1" applyBorder="1" applyAlignment="1" applyProtection="1">
      <alignment horizontal="center" vertical="center" shrinkToFit="1"/>
      <protection locked="0"/>
    </xf>
    <xf numFmtId="38" fontId="7" fillId="0" borderId="80" xfId="1" applyFont="1" applyFill="1" applyBorder="1" applyAlignment="1">
      <alignment horizontal="center" vertical="center" shrinkToFit="1"/>
    </xf>
    <xf numFmtId="0" fontId="1" fillId="0" borderId="0" xfId="0" applyFont="1" applyFill="1" applyBorder="1" applyAlignment="1">
      <alignment horizontal="right" vertical="top"/>
    </xf>
    <xf numFmtId="0" fontId="9" fillId="0" borderId="0" xfId="0" applyFont="1" applyFill="1" applyBorder="1" applyAlignment="1">
      <alignment vertical="center" wrapText="1"/>
    </xf>
    <xf numFmtId="0" fontId="1" fillId="0" borderId="13" xfId="0" applyNumberFormat="1" applyFont="1" applyFill="1" applyBorder="1" applyAlignment="1">
      <alignment horizontal="center" vertical="center" shrinkToFit="1"/>
    </xf>
    <xf numFmtId="0" fontId="1" fillId="0" borderId="14" xfId="0" applyNumberFormat="1" applyFont="1" applyFill="1" applyBorder="1" applyAlignment="1">
      <alignment horizontal="center" vertical="center" shrinkToFit="1"/>
    </xf>
    <xf numFmtId="0" fontId="1" fillId="0" borderId="81" xfId="0" applyNumberFormat="1" applyFont="1" applyFill="1" applyBorder="1" applyAlignment="1">
      <alignment horizontal="center" vertical="center" shrinkToFit="1"/>
    </xf>
    <xf numFmtId="38" fontId="1" fillId="0" borderId="82" xfId="1" applyFont="1" applyFill="1" applyBorder="1" applyAlignment="1">
      <alignment vertical="center" shrinkToFit="1"/>
    </xf>
    <xf numFmtId="0" fontId="13" fillId="0" borderId="0" xfId="0" applyFont="1" applyFill="1" applyBorder="1" applyAlignment="1">
      <alignment vertical="center" wrapText="1"/>
    </xf>
    <xf numFmtId="0" fontId="7" fillId="4" borderId="67" xfId="0" applyNumberFormat="1" applyFont="1" applyFill="1" applyBorder="1" applyAlignment="1" applyProtection="1">
      <alignment horizontal="center" vertical="center" shrinkToFit="1"/>
      <protection locked="0"/>
    </xf>
    <xf numFmtId="0" fontId="7" fillId="4" borderId="68" xfId="0" applyNumberFormat="1" applyFont="1" applyFill="1" applyBorder="1" applyAlignment="1" applyProtection="1">
      <alignment horizontal="center" vertical="center" shrinkToFit="1"/>
      <protection locked="0"/>
    </xf>
    <xf numFmtId="0" fontId="7" fillId="4" borderId="27" xfId="0" applyNumberFormat="1" applyFont="1" applyFill="1" applyBorder="1" applyAlignment="1" applyProtection="1">
      <alignment horizontal="center" vertical="center" shrinkToFit="1"/>
      <protection locked="0"/>
    </xf>
    <xf numFmtId="38" fontId="7" fillId="0" borderId="83" xfId="1" applyFont="1" applyFill="1" applyBorder="1" applyAlignment="1">
      <alignment horizontal="center" vertical="center" shrinkToFit="1"/>
    </xf>
    <xf numFmtId="0" fontId="7" fillId="4" borderId="84" xfId="0" applyNumberFormat="1" applyFont="1" applyFill="1" applyBorder="1" applyAlignment="1" applyProtection="1">
      <alignment horizontal="center" vertical="center" shrinkToFit="1"/>
      <protection locked="0"/>
    </xf>
    <xf numFmtId="0" fontId="7" fillId="4" borderId="85" xfId="0" applyNumberFormat="1" applyFont="1" applyFill="1" applyBorder="1" applyAlignment="1" applyProtection="1">
      <alignment horizontal="center" vertical="center" shrinkToFit="1"/>
      <protection locked="0"/>
    </xf>
    <xf numFmtId="0" fontId="7" fillId="4" borderId="86" xfId="0" applyNumberFormat="1" applyFont="1" applyFill="1" applyBorder="1" applyAlignment="1" applyProtection="1">
      <alignment horizontal="center" vertical="center" shrinkToFit="1"/>
      <protection locked="0"/>
    </xf>
    <xf numFmtId="38" fontId="7" fillId="0" borderId="87" xfId="1" applyFont="1" applyFill="1" applyBorder="1" applyAlignment="1">
      <alignment horizontal="center" vertical="center" shrinkToFit="1"/>
    </xf>
    <xf numFmtId="9" fontId="0" fillId="0" borderId="0" xfId="0" applyNumberFormat="1" applyFont="1" applyFill="1" applyBorder="1" applyAlignment="1">
      <alignment horizontal="center" vertical="center"/>
    </xf>
    <xf numFmtId="0" fontId="0" fillId="0" borderId="29" xfId="0" applyFont="1" applyFill="1" applyBorder="1" applyAlignment="1">
      <alignment vertical="center" shrinkToFit="1"/>
    </xf>
    <xf numFmtId="0" fontId="0" fillId="4" borderId="13" xfId="0" applyNumberFormat="1" applyFont="1" applyFill="1" applyBorder="1" applyAlignment="1" applyProtection="1">
      <alignment vertical="center" shrinkToFit="1"/>
      <protection locked="0"/>
    </xf>
    <xf numFmtId="0" fontId="0" fillId="4" borderId="14" xfId="0" applyNumberFormat="1" applyFont="1" applyFill="1" applyBorder="1" applyAlignment="1" applyProtection="1">
      <alignment vertical="center" shrinkToFit="1"/>
      <protection locked="0"/>
    </xf>
    <xf numFmtId="0" fontId="0" fillId="4" borderId="81" xfId="0" applyNumberFormat="1" applyFont="1" applyFill="1" applyBorder="1" applyAlignment="1" applyProtection="1">
      <alignment vertical="center" shrinkToFit="1"/>
      <protection locked="0"/>
    </xf>
    <xf numFmtId="0" fontId="1" fillId="0" borderId="82" xfId="1" applyNumberFormat="1" applyFont="1" applyFill="1" applyBorder="1" applyAlignment="1">
      <alignment vertical="center" shrinkToFit="1"/>
    </xf>
    <xf numFmtId="49" fontId="0" fillId="0" borderId="0" xfId="0" applyNumberFormat="1" applyFont="1" applyFill="1" applyBorder="1" applyAlignment="1">
      <alignment vertical="center"/>
    </xf>
    <xf numFmtId="49" fontId="0" fillId="3" borderId="0" xfId="0" applyNumberFormat="1" applyFont="1" applyFill="1" applyBorder="1" applyAlignment="1">
      <alignment vertical="center"/>
    </xf>
    <xf numFmtId="0" fontId="0" fillId="0" borderId="88" xfId="0" applyFont="1" applyFill="1" applyBorder="1">
      <alignment vertical="center"/>
    </xf>
    <xf numFmtId="49" fontId="25" fillId="0" borderId="88" xfId="0" applyNumberFormat="1" applyFont="1" applyFill="1" applyBorder="1" applyAlignment="1">
      <alignment vertical="center"/>
    </xf>
    <xf numFmtId="0" fontId="25" fillId="0" borderId="0" xfId="0" applyFont="1" applyFill="1" applyBorder="1">
      <alignment vertical="center"/>
    </xf>
    <xf numFmtId="0" fontId="0" fillId="0" borderId="89" xfId="0" applyFont="1" applyFill="1" applyBorder="1">
      <alignment vertical="center"/>
    </xf>
    <xf numFmtId="0" fontId="0" fillId="0" borderId="90" xfId="0" applyFont="1" applyFill="1" applyBorder="1" applyAlignment="1">
      <alignment horizontal="center" vertical="center"/>
    </xf>
    <xf numFmtId="38" fontId="1" fillId="0" borderId="91" xfId="1" applyFont="1" applyFill="1" applyBorder="1" applyAlignment="1">
      <alignment vertical="center" shrinkToFit="1"/>
    </xf>
    <xf numFmtId="0" fontId="2" fillId="0" borderId="0" xfId="0" applyFont="1" applyFill="1" applyBorder="1" applyAlignment="1">
      <alignment horizontal="center" vertical="center" wrapText="1" shrinkToFit="1"/>
    </xf>
    <xf numFmtId="38" fontId="1" fillId="0" borderId="92" xfId="1" applyFont="1" applyFill="1" applyBorder="1" applyAlignment="1">
      <alignment vertical="center" shrinkToFit="1"/>
    </xf>
    <xf numFmtId="0" fontId="1" fillId="0" borderId="0" xfId="0" applyFont="1" applyFill="1" applyBorder="1" applyAlignment="1">
      <alignment horizontal="center" shrinkToFit="1"/>
    </xf>
    <xf numFmtId="0" fontId="1" fillId="0" borderId="0" xfId="0" applyFont="1" applyFill="1" applyBorder="1" applyAlignment="1">
      <alignment horizontal="center" vertical="top"/>
    </xf>
    <xf numFmtId="38" fontId="1" fillId="0" borderId="93" xfId="1" applyFont="1" applyFill="1" applyBorder="1" applyAlignment="1">
      <alignment vertical="center" shrinkToFit="1"/>
    </xf>
    <xf numFmtId="181" fontId="0" fillId="0" borderId="0" xfId="0" applyNumberFormat="1" applyFont="1" applyFill="1" applyBorder="1" applyAlignment="1">
      <alignment horizontal="center" vertical="center" shrinkToFit="1"/>
    </xf>
    <xf numFmtId="38" fontId="1" fillId="0" borderId="94" xfId="1" applyFont="1" applyFill="1" applyBorder="1" applyAlignment="1">
      <alignment vertical="center" shrinkToFit="1"/>
    </xf>
    <xf numFmtId="0" fontId="1" fillId="0" borderId="29" xfId="0" applyFont="1" applyFill="1" applyBorder="1" applyAlignment="1">
      <alignment horizontal="center" vertical="center"/>
    </xf>
    <xf numFmtId="49" fontId="7" fillId="0" borderId="95" xfId="0" applyNumberFormat="1" applyFont="1" applyFill="1" applyBorder="1" applyAlignment="1">
      <alignment horizontal="center" vertical="center" shrinkToFit="1"/>
    </xf>
    <xf numFmtId="0" fontId="7" fillId="4" borderId="96" xfId="0" applyNumberFormat="1" applyFont="1" applyFill="1" applyBorder="1" applyAlignment="1" applyProtection="1">
      <alignment horizontal="center" vertical="center" shrinkToFit="1"/>
      <protection locked="0"/>
    </xf>
    <xf numFmtId="0" fontId="7" fillId="4" borderId="97" xfId="0" applyNumberFormat="1" applyFont="1" applyFill="1" applyBorder="1" applyAlignment="1" applyProtection="1">
      <alignment horizontal="center" vertical="center" shrinkToFit="1"/>
      <protection locked="0"/>
    </xf>
    <xf numFmtId="0" fontId="7" fillId="4" borderId="98" xfId="0" applyNumberFormat="1" applyFont="1" applyFill="1" applyBorder="1" applyAlignment="1" applyProtection="1">
      <alignment horizontal="center" vertical="center" shrinkToFit="1"/>
      <protection locked="0"/>
    </xf>
    <xf numFmtId="38" fontId="7" fillId="0" borderId="99" xfId="1" applyFont="1" applyFill="1" applyBorder="1" applyAlignment="1">
      <alignment horizontal="center" vertical="center" shrinkToFit="1"/>
    </xf>
    <xf numFmtId="179" fontId="40" fillId="5" borderId="38" xfId="0" applyNumberFormat="1" applyFont="1" applyFill="1" applyBorder="1" applyAlignment="1">
      <alignment vertical="center" shrinkToFit="1"/>
    </xf>
    <xf numFmtId="0" fontId="0" fillId="0" borderId="38" xfId="0" applyFont="1" applyFill="1" applyBorder="1">
      <alignment vertical="center"/>
    </xf>
    <xf numFmtId="49" fontId="7" fillId="0" borderId="100" xfId="0" applyNumberFormat="1" applyFont="1" applyFill="1" applyBorder="1" applyAlignment="1">
      <alignment horizontal="center" vertical="center" shrinkToFit="1"/>
    </xf>
    <xf numFmtId="0" fontId="7" fillId="4" borderId="26" xfId="0" applyNumberFormat="1" applyFont="1" applyFill="1" applyBorder="1" applyAlignment="1" applyProtection="1">
      <alignment horizontal="center" vertical="center" shrinkToFit="1"/>
      <protection locked="0"/>
    </xf>
    <xf numFmtId="0" fontId="7" fillId="4" borderId="101" xfId="0" applyNumberFormat="1" applyFont="1" applyFill="1" applyBorder="1" applyAlignment="1" applyProtection="1">
      <alignment horizontal="center" vertical="center" shrinkToFit="1"/>
      <protection locked="0"/>
    </xf>
    <xf numFmtId="0" fontId="7" fillId="4" borderId="102" xfId="0" applyNumberFormat="1" applyFont="1" applyFill="1" applyBorder="1" applyAlignment="1" applyProtection="1">
      <alignment horizontal="center" vertical="center" shrinkToFit="1"/>
      <protection locked="0"/>
    </xf>
    <xf numFmtId="38" fontId="7" fillId="0" borderId="103" xfId="1" applyFont="1" applyFill="1" applyBorder="1" applyAlignment="1">
      <alignment horizontal="center" vertical="center" shrinkToFit="1"/>
    </xf>
    <xf numFmtId="0" fontId="7" fillId="4" borderId="19" xfId="0" applyNumberFormat="1" applyFont="1" applyFill="1" applyBorder="1" applyAlignment="1" applyProtection="1">
      <alignment horizontal="center" vertical="center" shrinkToFit="1"/>
      <protection locked="0"/>
    </xf>
    <xf numFmtId="0" fontId="7" fillId="4" borderId="20" xfId="0" applyNumberFormat="1" applyFont="1" applyFill="1" applyBorder="1" applyAlignment="1" applyProtection="1">
      <alignment horizontal="center" vertical="center" shrinkToFit="1"/>
      <protection locked="0"/>
    </xf>
    <xf numFmtId="0" fontId="7" fillId="4" borderId="70" xfId="0" applyNumberFormat="1" applyFont="1" applyFill="1" applyBorder="1" applyAlignment="1" applyProtection="1">
      <alignment horizontal="center" vertical="center" shrinkToFit="1"/>
      <protection locked="0"/>
    </xf>
    <xf numFmtId="38" fontId="7" fillId="0" borderId="92" xfId="1" applyFont="1" applyFill="1" applyBorder="1" applyAlignment="1">
      <alignment horizontal="center" vertical="center" shrinkToFit="1"/>
    </xf>
    <xf numFmtId="0" fontId="7" fillId="0" borderId="104" xfId="0" applyNumberFormat="1" applyFont="1" applyFill="1" applyBorder="1" applyAlignment="1">
      <alignment horizontal="center" vertical="center" shrinkToFit="1"/>
    </xf>
    <xf numFmtId="0" fontId="7" fillId="0" borderId="105" xfId="0" applyNumberFormat="1" applyFont="1" applyFill="1" applyBorder="1" applyAlignment="1">
      <alignment horizontal="center" vertical="center" shrinkToFit="1"/>
    </xf>
    <xf numFmtId="0" fontId="7" fillId="0" borderId="106" xfId="0" applyNumberFormat="1" applyFont="1" applyFill="1" applyBorder="1" applyAlignment="1">
      <alignment horizontal="center" vertical="center" shrinkToFit="1"/>
    </xf>
    <xf numFmtId="38" fontId="7" fillId="0" borderId="107" xfId="1" applyFont="1" applyFill="1" applyBorder="1" applyAlignment="1">
      <alignment horizontal="center" vertical="center" shrinkToFit="1"/>
    </xf>
    <xf numFmtId="0" fontId="1" fillId="0" borderId="108" xfId="0" applyNumberFormat="1" applyFont="1" applyFill="1" applyBorder="1" applyAlignment="1">
      <alignment vertical="center" shrinkToFit="1"/>
    </xf>
    <xf numFmtId="0" fontId="1" fillId="0" borderId="109" xfId="0" applyNumberFormat="1" applyFont="1" applyFill="1" applyBorder="1" applyAlignment="1">
      <alignment vertical="center" shrinkToFit="1"/>
    </xf>
    <xf numFmtId="0" fontId="1" fillId="0" borderId="110" xfId="0" applyNumberFormat="1" applyFont="1" applyFill="1" applyBorder="1" applyAlignment="1">
      <alignment vertical="center" shrinkToFit="1"/>
    </xf>
    <xf numFmtId="38" fontId="1" fillId="0" borderId="111" xfId="1" applyFont="1" applyFill="1" applyBorder="1" applyAlignment="1">
      <alignment vertical="center" shrinkToFit="1"/>
    </xf>
    <xf numFmtId="0" fontId="40" fillId="0" borderId="0" xfId="0" applyFont="1" applyFill="1" applyBorder="1" applyAlignment="1">
      <alignment horizontal="center" vertical="center" shrinkToFit="1"/>
    </xf>
    <xf numFmtId="181" fontId="40" fillId="0" borderId="0" xfId="0" applyNumberFormat="1" applyFont="1" applyFill="1" applyBorder="1">
      <alignment vertical="center"/>
    </xf>
    <xf numFmtId="38" fontId="7" fillId="0" borderId="112" xfId="1" applyFont="1" applyFill="1" applyBorder="1" applyAlignment="1">
      <alignment horizontal="center" vertical="center" shrinkToFit="1"/>
    </xf>
    <xf numFmtId="0" fontId="40" fillId="0" borderId="0" xfId="0" applyFont="1" applyFill="1" applyBorder="1" applyAlignment="1">
      <alignment horizontal="center" vertical="center"/>
    </xf>
    <xf numFmtId="49" fontId="25" fillId="0" borderId="113" xfId="0" applyNumberFormat="1" applyFont="1" applyFill="1" applyBorder="1" applyAlignment="1">
      <alignment vertical="center"/>
    </xf>
    <xf numFmtId="49" fontId="25" fillId="0" borderId="0" xfId="0" applyNumberFormat="1" applyFont="1" applyFill="1" applyBorder="1" applyAlignment="1">
      <alignment vertical="center"/>
    </xf>
    <xf numFmtId="0" fontId="0" fillId="4" borderId="67" xfId="0" applyNumberFormat="1" applyFont="1" applyFill="1" applyBorder="1" applyAlignment="1">
      <alignment vertical="center" shrinkToFit="1"/>
    </xf>
    <xf numFmtId="0" fontId="0" fillId="4" borderId="68" xfId="0" applyNumberFormat="1" applyFont="1" applyFill="1" applyBorder="1" applyAlignment="1">
      <alignment vertical="center" shrinkToFit="1"/>
    </xf>
    <xf numFmtId="0" fontId="0" fillId="4" borderId="27" xfId="0" applyNumberFormat="1" applyFont="1" applyFill="1" applyBorder="1" applyAlignment="1">
      <alignment vertical="center" shrinkToFit="1"/>
    </xf>
    <xf numFmtId="0" fontId="0" fillId="4" borderId="19" xfId="0" applyNumberFormat="1" applyFont="1" applyFill="1" applyBorder="1" applyAlignment="1">
      <alignment vertical="center" shrinkToFit="1"/>
    </xf>
    <xf numFmtId="0" fontId="0" fillId="4" borderId="20" xfId="0" applyNumberFormat="1" applyFont="1" applyFill="1" applyBorder="1" applyAlignment="1">
      <alignment vertical="center" shrinkToFit="1"/>
    </xf>
    <xf numFmtId="0" fontId="0" fillId="4" borderId="70" xfId="0" applyNumberFormat="1" applyFont="1" applyFill="1" applyBorder="1" applyAlignment="1">
      <alignment vertical="center" shrinkToFit="1"/>
    </xf>
    <xf numFmtId="0" fontId="0" fillId="4" borderId="72" xfId="0" applyNumberFormat="1" applyFont="1" applyFill="1" applyBorder="1" applyAlignment="1">
      <alignment vertical="center" shrinkToFit="1"/>
    </xf>
    <xf numFmtId="0" fontId="0" fillId="4" borderId="73" xfId="0" applyNumberFormat="1" applyFont="1" applyFill="1" applyBorder="1" applyAlignment="1">
      <alignment vertical="center" shrinkToFit="1"/>
    </xf>
    <xf numFmtId="0" fontId="0" fillId="4" borderId="28" xfId="0" applyNumberFormat="1" applyFont="1" applyFill="1" applyBorder="1" applyAlignment="1">
      <alignment vertical="center" shrinkToFit="1"/>
    </xf>
    <xf numFmtId="0" fontId="1" fillId="0" borderId="29" xfId="0" applyFont="1" applyFill="1" applyBorder="1" applyAlignment="1">
      <alignment horizontal="center" vertical="center" shrinkToFit="1"/>
    </xf>
    <xf numFmtId="49" fontId="25" fillId="0" borderId="29" xfId="0" applyNumberFormat="1" applyFont="1" applyFill="1" applyBorder="1" applyAlignment="1">
      <alignment horizontal="center" vertical="center" shrinkToFit="1"/>
    </xf>
    <xf numFmtId="179" fontId="1" fillId="6" borderId="0" xfId="0" applyNumberFormat="1" applyFont="1" applyFill="1" applyBorder="1" applyAlignment="1">
      <alignment vertical="center" wrapText="1"/>
    </xf>
    <xf numFmtId="0" fontId="25" fillId="0" borderId="81" xfId="0" applyFont="1" applyFill="1" applyBorder="1" applyAlignment="1">
      <alignment horizontal="right" vertical="center" shrinkToFit="1"/>
    </xf>
    <xf numFmtId="180" fontId="25" fillId="0" borderId="35" xfId="0" applyNumberFormat="1" applyFont="1" applyFill="1" applyBorder="1" applyAlignment="1">
      <alignment horizontal="left" vertical="center" shrinkToFit="1"/>
    </xf>
    <xf numFmtId="0" fontId="7" fillId="4" borderId="77" xfId="0" applyNumberFormat="1" applyFont="1" applyFill="1" applyBorder="1" applyAlignment="1">
      <alignment horizontal="center" vertical="center" shrinkToFit="1"/>
    </xf>
    <xf numFmtId="0" fontId="7" fillId="4" borderId="78" xfId="0" applyNumberFormat="1" applyFont="1" applyFill="1" applyBorder="1" applyAlignment="1">
      <alignment horizontal="center" vertical="center" shrinkToFit="1"/>
    </xf>
    <xf numFmtId="176" fontId="7" fillId="4" borderId="78" xfId="0" applyNumberFormat="1" applyFont="1" applyFill="1" applyBorder="1" applyAlignment="1">
      <alignment horizontal="center" vertical="center" shrinkToFit="1"/>
    </xf>
    <xf numFmtId="0" fontId="7" fillId="4" borderId="79" xfId="0" applyNumberFormat="1" applyFont="1" applyFill="1" applyBorder="1" applyAlignment="1">
      <alignment horizontal="center" vertical="center" shrinkToFit="1"/>
    </xf>
    <xf numFmtId="0" fontId="7" fillId="4" borderId="67" xfId="0" applyNumberFormat="1" applyFont="1" applyFill="1" applyBorder="1" applyAlignment="1">
      <alignment horizontal="center" vertical="center" shrinkToFit="1"/>
    </xf>
    <xf numFmtId="0" fontId="7" fillId="4" borderId="68" xfId="0" applyNumberFormat="1" applyFont="1" applyFill="1" applyBorder="1" applyAlignment="1">
      <alignment horizontal="center" vertical="center" shrinkToFit="1"/>
    </xf>
    <xf numFmtId="0" fontId="7" fillId="4" borderId="27" xfId="0" applyNumberFormat="1" applyFont="1" applyFill="1" applyBorder="1" applyAlignment="1">
      <alignment horizontal="center" vertical="center" shrinkToFit="1"/>
    </xf>
    <xf numFmtId="0" fontId="7" fillId="4" borderId="84" xfId="0" applyNumberFormat="1" applyFont="1" applyFill="1" applyBorder="1" applyAlignment="1">
      <alignment horizontal="center" vertical="center" shrinkToFit="1"/>
    </xf>
    <xf numFmtId="0" fontId="7" fillId="4" borderId="85" xfId="0" applyNumberFormat="1" applyFont="1" applyFill="1" applyBorder="1" applyAlignment="1">
      <alignment horizontal="center" vertical="center" shrinkToFit="1"/>
    </xf>
    <xf numFmtId="0" fontId="7" fillId="4" borderId="86" xfId="0" applyNumberFormat="1" applyFont="1" applyFill="1" applyBorder="1" applyAlignment="1">
      <alignment horizontal="center" vertical="center" shrinkToFit="1"/>
    </xf>
    <xf numFmtId="9" fontId="0" fillId="0" borderId="45" xfId="0" applyNumberFormat="1" applyFont="1" applyFill="1" applyBorder="1" applyAlignment="1">
      <alignment horizontal="center" vertical="center"/>
    </xf>
    <xf numFmtId="0" fontId="0" fillId="4" borderId="13" xfId="0" applyNumberFormat="1" applyFont="1" applyFill="1" applyBorder="1" applyAlignment="1">
      <alignment vertical="center" shrinkToFit="1"/>
    </xf>
    <xf numFmtId="0" fontId="0" fillId="4" borderId="14" xfId="0" applyNumberFormat="1" applyFont="1" applyFill="1" applyBorder="1" applyAlignment="1">
      <alignment vertical="center" shrinkToFit="1"/>
    </xf>
    <xf numFmtId="0" fontId="0" fillId="4" borderId="81" xfId="0" applyNumberFormat="1" applyFont="1" applyFill="1" applyBorder="1" applyAlignment="1">
      <alignment vertical="center" shrinkToFit="1"/>
    </xf>
    <xf numFmtId="0" fontId="7" fillId="4" borderId="96" xfId="0" applyNumberFormat="1" applyFont="1" applyFill="1" applyBorder="1" applyAlignment="1">
      <alignment horizontal="center" vertical="center" shrinkToFit="1"/>
    </xf>
    <xf numFmtId="0" fontId="7" fillId="4" borderId="97" xfId="0" applyNumberFormat="1" applyFont="1" applyFill="1" applyBorder="1" applyAlignment="1">
      <alignment horizontal="center" vertical="center" shrinkToFit="1"/>
    </xf>
    <xf numFmtId="0" fontId="7" fillId="4" borderId="98" xfId="0" applyNumberFormat="1" applyFont="1" applyFill="1" applyBorder="1" applyAlignment="1">
      <alignment horizontal="center" vertical="center" shrinkToFit="1"/>
    </xf>
    <xf numFmtId="179" fontId="0" fillId="0" borderId="38" xfId="0" applyNumberFormat="1" applyFont="1" applyFill="1" applyBorder="1" applyAlignment="1">
      <alignment vertical="center" shrinkToFit="1"/>
    </xf>
    <xf numFmtId="0" fontId="7" fillId="4" borderId="26" xfId="0" applyNumberFormat="1" applyFont="1" applyFill="1" applyBorder="1" applyAlignment="1">
      <alignment horizontal="center" vertical="center" shrinkToFit="1"/>
    </xf>
    <xf numFmtId="0" fontId="7" fillId="4" borderId="101" xfId="0" applyNumberFormat="1" applyFont="1" applyFill="1" applyBorder="1" applyAlignment="1">
      <alignment horizontal="center" vertical="center" shrinkToFit="1"/>
    </xf>
    <xf numFmtId="0" fontId="7" fillId="4" borderId="102" xfId="0" applyNumberFormat="1" applyFont="1" applyFill="1" applyBorder="1" applyAlignment="1">
      <alignment horizontal="center" vertical="center" shrinkToFit="1"/>
    </xf>
    <xf numFmtId="0" fontId="7" fillId="4" borderId="19" xfId="0" applyNumberFormat="1" applyFont="1" applyFill="1" applyBorder="1" applyAlignment="1">
      <alignment horizontal="center" vertical="center" shrinkToFit="1"/>
    </xf>
    <xf numFmtId="0" fontId="7" fillId="4" borderId="20" xfId="0" applyNumberFormat="1" applyFont="1" applyFill="1" applyBorder="1" applyAlignment="1">
      <alignment horizontal="center" vertical="center" shrinkToFit="1"/>
    </xf>
    <xf numFmtId="0" fontId="7" fillId="4" borderId="70" xfId="0" applyNumberFormat="1" applyFont="1" applyFill="1" applyBorder="1" applyAlignment="1">
      <alignment horizontal="center" vertical="center" shrinkToFit="1"/>
    </xf>
    <xf numFmtId="181" fontId="1" fillId="0" borderId="0" xfId="0" applyNumberFormat="1" applyFont="1" applyFill="1" applyBorder="1">
      <alignment vertical="center"/>
    </xf>
    <xf numFmtId="0" fontId="1" fillId="0" borderId="0" xfId="0" applyFont="1" applyFill="1" applyBorder="1" applyAlignment="1">
      <alignment horizontal="center" vertical="center"/>
    </xf>
    <xf numFmtId="0" fontId="0" fillId="0" borderId="0" xfId="0" applyFont="1" applyFill="1" applyBorder="1" applyAlignment="1">
      <alignment vertical="top"/>
    </xf>
    <xf numFmtId="0" fontId="1" fillId="0" borderId="0" xfId="0" applyFont="1" applyAlignment="1" applyProtection="1">
      <alignment horizontal="distributed" vertical="center" shrinkToFit="1"/>
    </xf>
    <xf numFmtId="0" fontId="0" fillId="0" borderId="0" xfId="0" applyAlignment="1" applyProtection="1">
      <alignment horizontal="distributed" vertical="center" shrinkToFit="1"/>
    </xf>
    <xf numFmtId="0" fontId="0" fillId="0" borderId="199" xfId="0" applyFont="1" applyFill="1" applyBorder="1" applyAlignment="1">
      <alignment vertical="center" shrinkToFit="1"/>
    </xf>
    <xf numFmtId="0" fontId="0" fillId="0" borderId="0" xfId="0" applyFont="1" applyProtection="1">
      <alignment vertical="center"/>
    </xf>
    <xf numFmtId="0" fontId="0" fillId="0" borderId="0" xfId="0" applyFont="1" applyFill="1" applyBorder="1" applyAlignment="1">
      <alignment horizontal="center" vertical="center" shrinkToFit="1"/>
    </xf>
    <xf numFmtId="0" fontId="0" fillId="0" borderId="0" xfId="0" applyFont="1" applyFill="1" applyBorder="1" applyAlignment="1">
      <alignment vertical="center"/>
    </xf>
    <xf numFmtId="0" fontId="6" fillId="0" borderId="0" xfId="0" applyFont="1" applyFill="1" applyBorder="1" applyAlignment="1">
      <alignment vertical="center" textRotation="255" wrapText="1"/>
    </xf>
    <xf numFmtId="0" fontId="1" fillId="0" borderId="0" xfId="0" applyFont="1" applyFill="1" applyBorder="1" applyAlignment="1">
      <alignment horizontal="center" vertical="center" shrinkToFit="1"/>
    </xf>
    <xf numFmtId="0" fontId="1" fillId="0" borderId="0" xfId="0" applyFont="1" applyFill="1" applyBorder="1" applyAlignment="1">
      <alignment vertical="center" shrinkToFit="1"/>
    </xf>
    <xf numFmtId="0" fontId="1" fillId="0" borderId="0" xfId="0" applyFont="1" applyFill="1" applyBorder="1" applyAlignment="1">
      <alignment horizontal="right" vertical="center" shrinkToFit="1"/>
    </xf>
    <xf numFmtId="180" fontId="1" fillId="0" borderId="0" xfId="0" applyNumberFormat="1" applyFont="1" applyFill="1" applyBorder="1" applyAlignment="1">
      <alignment horizontal="left" vertical="center" shrinkToFit="1"/>
    </xf>
    <xf numFmtId="0" fontId="0" fillId="0" borderId="0" xfId="0" applyFont="1" applyFill="1" applyBorder="1" applyAlignment="1">
      <alignment vertical="center" wrapText="1"/>
    </xf>
    <xf numFmtId="0" fontId="8" fillId="0" borderId="0" xfId="0" applyFont="1" applyAlignment="1" applyProtection="1">
      <alignment horizontal="left" vertical="top" wrapText="1"/>
    </xf>
    <xf numFmtId="0" fontId="16" fillId="0" borderId="175" xfId="0" applyFont="1" applyFill="1" applyBorder="1" applyAlignment="1" applyProtection="1">
      <alignment shrinkToFit="1"/>
    </xf>
    <xf numFmtId="0" fontId="16" fillId="0" borderId="60" xfId="0" applyFont="1" applyBorder="1" applyAlignment="1" applyProtection="1">
      <alignment vertical="center" shrinkToFit="1"/>
    </xf>
    <xf numFmtId="176" fontId="13" fillId="2" borderId="70" xfId="0" applyNumberFormat="1" applyFont="1" applyFill="1" applyBorder="1" applyAlignment="1" applyProtection="1">
      <alignment horizontal="center" vertical="center"/>
      <protection locked="0"/>
    </xf>
    <xf numFmtId="176" fontId="13" fillId="2" borderId="1" xfId="0" applyNumberFormat="1" applyFont="1" applyFill="1" applyBorder="1" applyAlignment="1" applyProtection="1">
      <alignment horizontal="center" vertical="center"/>
      <protection locked="0"/>
    </xf>
    <xf numFmtId="49" fontId="11" fillId="0" borderId="114" xfId="0" applyNumberFormat="1" applyFont="1" applyFill="1" applyBorder="1" applyAlignment="1" applyProtection="1">
      <alignment horizontal="center" vertical="center" shrinkToFit="1"/>
    </xf>
    <xf numFmtId="49" fontId="11" fillId="0" borderId="115" xfId="0" applyNumberFormat="1" applyFont="1" applyFill="1" applyBorder="1" applyAlignment="1" applyProtection="1">
      <alignment horizontal="center" vertical="center" shrinkToFit="1"/>
    </xf>
    <xf numFmtId="49" fontId="11" fillId="0" borderId="116" xfId="0" applyNumberFormat="1" applyFont="1" applyFill="1" applyBorder="1" applyAlignment="1" applyProtection="1">
      <alignment horizontal="center" vertical="center" shrinkToFit="1"/>
    </xf>
    <xf numFmtId="0" fontId="16" fillId="0" borderId="123" xfId="0" applyFont="1" applyFill="1" applyBorder="1" applyAlignment="1" applyProtection="1">
      <alignment horizontal="center" shrinkToFit="1"/>
    </xf>
    <xf numFmtId="0" fontId="16" fillId="0" borderId="3" xfId="0" applyFont="1" applyFill="1" applyBorder="1" applyAlignment="1" applyProtection="1">
      <alignment horizontal="center" shrinkToFit="1"/>
    </xf>
    <xf numFmtId="0" fontId="16" fillId="0" borderId="60" xfId="0" applyFont="1" applyFill="1" applyBorder="1" applyAlignment="1" applyProtection="1">
      <alignment horizontal="center" shrinkToFit="1"/>
    </xf>
    <xf numFmtId="0" fontId="16" fillId="0" borderId="61" xfId="0" applyFont="1" applyBorder="1" applyAlignment="1" applyProtection="1">
      <alignment horizontal="center" vertical="center" shrinkToFit="1"/>
    </xf>
    <xf numFmtId="0" fontId="16" fillId="0" borderId="30" xfId="0" applyFont="1" applyBorder="1" applyAlignment="1" applyProtection="1">
      <alignment horizontal="center" vertical="center" shrinkToFit="1"/>
    </xf>
    <xf numFmtId="0" fontId="16" fillId="0" borderId="124" xfId="0" applyFont="1" applyBorder="1" applyAlignment="1" applyProtection="1">
      <alignment horizontal="center" vertical="center" shrinkToFit="1"/>
    </xf>
    <xf numFmtId="180" fontId="10" fillId="0" borderId="188" xfId="1" applyNumberFormat="1" applyFont="1" applyFill="1" applyBorder="1" applyAlignment="1" applyProtection="1">
      <alignment horizontal="center" vertical="center" shrinkToFit="1"/>
    </xf>
    <xf numFmtId="180" fontId="10" fillId="0" borderId="189" xfId="1" applyNumberFormat="1" applyFont="1" applyFill="1" applyBorder="1" applyAlignment="1" applyProtection="1">
      <alignment horizontal="center" vertical="center" shrinkToFit="1"/>
    </xf>
    <xf numFmtId="0" fontId="16" fillId="0" borderId="178" xfId="0" applyFont="1" applyFill="1" applyBorder="1" applyAlignment="1" applyProtection="1">
      <alignment horizontal="center" vertical="top" shrinkToFit="1"/>
    </xf>
    <xf numFmtId="0" fontId="16" fillId="0" borderId="180" xfId="0" applyFont="1" applyFill="1" applyBorder="1" applyAlignment="1" applyProtection="1">
      <alignment horizontal="center" vertical="top" shrinkToFit="1"/>
    </xf>
    <xf numFmtId="0" fontId="16" fillId="0" borderId="181" xfId="0" applyFont="1" applyFill="1" applyBorder="1" applyAlignment="1" applyProtection="1">
      <alignment horizontal="center" vertical="top" shrinkToFit="1"/>
    </xf>
    <xf numFmtId="0" fontId="16" fillId="0" borderId="178" xfId="0" applyFont="1" applyFill="1" applyBorder="1" applyAlignment="1" applyProtection="1">
      <alignment horizontal="center" vertical="center"/>
    </xf>
    <xf numFmtId="0" fontId="16" fillId="0" borderId="179" xfId="0" applyFont="1" applyBorder="1" applyAlignment="1" applyProtection="1">
      <alignment horizontal="center" vertical="center"/>
    </xf>
    <xf numFmtId="0" fontId="16" fillId="0" borderId="184" xfId="0" applyFont="1" applyFill="1" applyBorder="1" applyAlignment="1" applyProtection="1">
      <alignment horizontal="center" vertical="top" shrinkToFit="1"/>
    </xf>
    <xf numFmtId="0" fontId="16" fillId="0" borderId="181" xfId="0" applyFont="1" applyBorder="1" applyAlignment="1" applyProtection="1">
      <alignment vertical="center" shrinkToFit="1"/>
    </xf>
    <xf numFmtId="49" fontId="16" fillId="0" borderId="120" xfId="0" applyNumberFormat="1" applyFont="1" applyFill="1" applyBorder="1" applyAlignment="1" applyProtection="1">
      <alignment horizontal="center" vertical="center" shrinkToFit="1"/>
    </xf>
    <xf numFmtId="49" fontId="16" fillId="0" borderId="121" xfId="0" applyNumberFormat="1" applyFont="1" applyFill="1" applyBorder="1" applyAlignment="1" applyProtection="1">
      <alignment horizontal="center" vertical="center" shrinkToFit="1"/>
    </xf>
    <xf numFmtId="49" fontId="16" fillId="0" borderId="122" xfId="0" applyNumberFormat="1" applyFont="1" applyFill="1" applyBorder="1" applyAlignment="1" applyProtection="1">
      <alignment horizontal="center" vertical="center" shrinkToFit="1"/>
    </xf>
    <xf numFmtId="38" fontId="16" fillId="0" borderId="169" xfId="1" applyFont="1" applyFill="1" applyBorder="1" applyAlignment="1" applyProtection="1">
      <alignment vertical="center" shrinkToFit="1"/>
    </xf>
    <xf numFmtId="0" fontId="16" fillId="0" borderId="170" xfId="0" applyFont="1" applyBorder="1" applyAlignment="1" applyProtection="1">
      <alignment vertical="center" shrinkToFit="1"/>
    </xf>
    <xf numFmtId="180" fontId="11" fillId="0" borderId="189" xfId="0" applyNumberFormat="1" applyFont="1" applyBorder="1" applyAlignment="1" applyProtection="1">
      <alignment vertical="center" shrinkToFit="1"/>
    </xf>
    <xf numFmtId="180" fontId="8" fillId="0" borderId="188" xfId="0" applyNumberFormat="1" applyFont="1" applyBorder="1" applyAlignment="1" applyProtection="1">
      <alignment horizontal="center" vertical="center" shrinkToFit="1"/>
    </xf>
    <xf numFmtId="49" fontId="16" fillId="0" borderId="117" xfId="0" applyNumberFormat="1" applyFont="1" applyFill="1" applyBorder="1" applyAlignment="1" applyProtection="1">
      <alignment horizontal="center" vertical="center" shrinkToFit="1"/>
    </xf>
    <xf numFmtId="49" fontId="16" fillId="0" borderId="36" xfId="0" applyNumberFormat="1" applyFont="1" applyFill="1" applyBorder="1" applyAlignment="1" applyProtection="1">
      <alignment horizontal="center" vertical="center" shrinkToFit="1"/>
    </xf>
    <xf numFmtId="49" fontId="16" fillId="0" borderId="118" xfId="0" applyNumberFormat="1" applyFont="1" applyFill="1" applyBorder="1" applyAlignment="1" applyProtection="1">
      <alignment horizontal="center" vertical="center" shrinkToFit="1"/>
    </xf>
    <xf numFmtId="49" fontId="16" fillId="0" borderId="119" xfId="0" applyNumberFormat="1" applyFont="1" applyFill="1" applyBorder="1" applyAlignment="1" applyProtection="1">
      <alignment horizontal="center" vertical="center" shrinkToFit="1"/>
    </xf>
    <xf numFmtId="38" fontId="11" fillId="0" borderId="176" xfId="1" applyFont="1" applyFill="1" applyBorder="1" applyAlignment="1" applyProtection="1">
      <alignment vertical="center" shrinkToFit="1"/>
    </xf>
    <xf numFmtId="38" fontId="11" fillId="0" borderId="177" xfId="1" applyFont="1" applyFill="1" applyBorder="1" applyAlignment="1" applyProtection="1">
      <alignment vertical="center" shrinkToFit="1"/>
    </xf>
    <xf numFmtId="38" fontId="11" fillId="0" borderId="178" xfId="1" applyFont="1" applyFill="1" applyBorder="1" applyAlignment="1" applyProtection="1">
      <alignment vertical="center" shrinkToFit="1"/>
    </xf>
    <xf numFmtId="0" fontId="11" fillId="0" borderId="179" xfId="0" applyFont="1" applyBorder="1" applyAlignment="1" applyProtection="1">
      <alignment vertical="center" shrinkToFit="1"/>
    </xf>
    <xf numFmtId="49" fontId="11" fillId="0" borderId="190" xfId="0" applyNumberFormat="1" applyFont="1" applyFill="1" applyBorder="1" applyAlignment="1" applyProtection="1">
      <alignment horizontal="center" vertical="center" shrinkToFit="1"/>
    </xf>
    <xf numFmtId="49" fontId="11" fillId="0" borderId="191" xfId="0" applyNumberFormat="1" applyFont="1" applyFill="1" applyBorder="1" applyAlignment="1" applyProtection="1">
      <alignment horizontal="center" vertical="center" shrinkToFit="1"/>
    </xf>
    <xf numFmtId="49" fontId="11" fillId="0" borderId="192" xfId="0" applyNumberFormat="1" applyFont="1" applyFill="1" applyBorder="1" applyAlignment="1" applyProtection="1">
      <alignment horizontal="center" vertical="center" shrinkToFit="1"/>
    </xf>
    <xf numFmtId="38" fontId="11" fillId="0" borderId="193" xfId="1" applyFont="1" applyFill="1" applyBorder="1" applyAlignment="1" applyProtection="1">
      <alignment vertical="center" shrinkToFit="1"/>
    </xf>
    <xf numFmtId="0" fontId="11" fillId="0" borderId="194" xfId="0" applyFont="1" applyBorder="1" applyAlignment="1" applyProtection="1">
      <alignment vertical="center" shrinkToFit="1"/>
    </xf>
    <xf numFmtId="49" fontId="11" fillId="0" borderId="120" xfId="0" applyNumberFormat="1" applyFont="1" applyFill="1" applyBorder="1" applyAlignment="1" applyProtection="1">
      <alignment horizontal="center" vertical="center" shrinkToFit="1"/>
    </xf>
    <xf numFmtId="49" fontId="11" fillId="0" borderId="121" xfId="0" applyNumberFormat="1" applyFont="1" applyFill="1" applyBorder="1" applyAlignment="1" applyProtection="1">
      <alignment horizontal="center" vertical="center" shrinkToFit="1"/>
    </xf>
    <xf numFmtId="49" fontId="11" fillId="0" borderId="122" xfId="0" applyNumberFormat="1" applyFont="1" applyFill="1" applyBorder="1" applyAlignment="1" applyProtection="1">
      <alignment horizontal="center" vertical="center" shrinkToFit="1"/>
    </xf>
    <xf numFmtId="38" fontId="11" fillId="0" borderId="169" xfId="1" applyFont="1" applyFill="1" applyBorder="1" applyAlignment="1" applyProtection="1">
      <alignment vertical="center" shrinkToFit="1"/>
    </xf>
    <xf numFmtId="0" fontId="11" fillId="0" borderId="170" xfId="0" applyFont="1" applyBorder="1" applyAlignment="1" applyProtection="1">
      <alignment vertical="center" shrinkToFit="1"/>
    </xf>
    <xf numFmtId="38" fontId="11" fillId="0" borderId="24" xfId="1" applyFont="1" applyFill="1" applyBorder="1" applyAlignment="1" applyProtection="1">
      <alignment vertical="center" shrinkToFit="1"/>
    </xf>
    <xf numFmtId="0" fontId="11" fillId="0" borderId="164" xfId="0" applyFont="1" applyBorder="1" applyAlignment="1" applyProtection="1">
      <alignment vertical="center" shrinkToFit="1"/>
    </xf>
    <xf numFmtId="180" fontId="10" fillId="0" borderId="161" xfId="1" applyNumberFormat="1" applyFont="1" applyFill="1" applyBorder="1" applyAlignment="1" applyProtection="1">
      <alignment horizontal="center" vertical="center" shrinkToFit="1"/>
    </xf>
    <xf numFmtId="180" fontId="10" fillId="0" borderId="162" xfId="1" applyNumberFormat="1" applyFont="1" applyFill="1" applyBorder="1" applyAlignment="1" applyProtection="1">
      <alignment horizontal="center" vertical="center" shrinkToFit="1"/>
    </xf>
    <xf numFmtId="180" fontId="10" fillId="0" borderId="94" xfId="1" applyNumberFormat="1" applyFont="1" applyFill="1" applyBorder="1" applyAlignment="1" applyProtection="1">
      <alignment horizontal="center" vertical="center" shrinkToFit="1"/>
    </xf>
    <xf numFmtId="180" fontId="10" fillId="0" borderId="163" xfId="1" applyNumberFormat="1" applyFont="1" applyFill="1" applyBorder="1" applyAlignment="1" applyProtection="1">
      <alignment horizontal="center" vertical="center" shrinkToFit="1"/>
    </xf>
    <xf numFmtId="180" fontId="10" fillId="0" borderId="184" xfId="1" applyNumberFormat="1" applyFont="1" applyFill="1" applyBorder="1" applyAlignment="1" applyProtection="1">
      <alignment horizontal="center" vertical="center" shrinkToFit="1"/>
    </xf>
    <xf numFmtId="180" fontId="10" fillId="0" borderId="185" xfId="1" applyNumberFormat="1" applyFont="1" applyFill="1" applyBorder="1" applyAlignment="1" applyProtection="1">
      <alignment horizontal="center" vertical="center" shrinkToFit="1"/>
    </xf>
    <xf numFmtId="180" fontId="10" fillId="0" borderId="161" xfId="0" applyNumberFormat="1" applyFont="1" applyFill="1" applyBorder="1" applyAlignment="1" applyProtection="1">
      <alignment horizontal="center" vertical="center" shrinkToFit="1"/>
    </xf>
    <xf numFmtId="180" fontId="10" fillId="0" borderId="162" xfId="0" applyNumberFormat="1" applyFont="1" applyFill="1" applyBorder="1" applyAlignment="1" applyProtection="1">
      <alignment horizontal="center" vertical="center" shrinkToFit="1"/>
    </xf>
    <xf numFmtId="180" fontId="10" fillId="0" borderId="94" xfId="0" applyNumberFormat="1" applyFont="1" applyFill="1" applyBorder="1" applyAlignment="1" applyProtection="1">
      <alignment horizontal="center" vertical="center" shrinkToFit="1"/>
    </xf>
    <xf numFmtId="180" fontId="10" fillId="0" borderId="163" xfId="0" applyNumberFormat="1" applyFont="1" applyFill="1" applyBorder="1" applyAlignment="1" applyProtection="1">
      <alignment horizontal="center" vertical="center" shrinkToFit="1"/>
    </xf>
    <xf numFmtId="180" fontId="10" fillId="0" borderId="184" xfId="0" applyNumberFormat="1" applyFont="1" applyFill="1" applyBorder="1" applyAlignment="1" applyProtection="1">
      <alignment horizontal="center" vertical="center" shrinkToFit="1"/>
    </xf>
    <xf numFmtId="180" fontId="10" fillId="0" borderId="185" xfId="0" applyNumberFormat="1" applyFont="1" applyFill="1" applyBorder="1" applyAlignment="1" applyProtection="1">
      <alignment horizontal="center" vertical="center" shrinkToFit="1"/>
    </xf>
    <xf numFmtId="0" fontId="11" fillId="0" borderId="186" xfId="0" applyFont="1" applyFill="1" applyBorder="1" applyAlignment="1" applyProtection="1">
      <alignment horizontal="center" vertical="center" textRotation="255" shrinkToFit="1"/>
    </xf>
    <xf numFmtId="0" fontId="11" fillId="0" borderId="187" xfId="0" applyFont="1" applyFill="1" applyBorder="1" applyAlignment="1" applyProtection="1">
      <alignment horizontal="center" vertical="center" textRotation="255" shrinkToFit="1"/>
    </xf>
    <xf numFmtId="49" fontId="11" fillId="0" borderId="169" xfId="0" applyNumberFormat="1" applyFont="1" applyFill="1" applyBorder="1" applyAlignment="1" applyProtection="1">
      <alignment horizontal="center" vertical="center" shrinkToFit="1"/>
    </xf>
    <xf numFmtId="0" fontId="11" fillId="0" borderId="122" xfId="0" applyFont="1" applyBorder="1" applyAlignment="1" applyProtection="1">
      <alignment horizontal="center" vertical="center" shrinkToFit="1"/>
    </xf>
    <xf numFmtId="0" fontId="11" fillId="0" borderId="24" xfId="0" applyFont="1" applyFill="1" applyBorder="1" applyAlignment="1" applyProtection="1">
      <alignment horizontal="center" vertical="center" shrinkToFit="1"/>
    </xf>
    <xf numFmtId="0" fontId="11" fillId="0" borderId="34" xfId="0" applyFont="1" applyBorder="1" applyAlignment="1" applyProtection="1">
      <alignment horizontal="center" vertical="center" shrinkToFit="1"/>
    </xf>
    <xf numFmtId="0" fontId="11" fillId="0" borderId="178" xfId="0" applyFont="1" applyFill="1" applyBorder="1" applyAlignment="1" applyProtection="1">
      <alignment horizontal="center" vertical="top" shrinkToFit="1"/>
    </xf>
    <xf numFmtId="0" fontId="11" fillId="0" borderId="180" xfId="0" applyFont="1" applyFill="1" applyBorder="1" applyAlignment="1" applyProtection="1">
      <alignment horizontal="center" vertical="top" shrinkToFit="1"/>
    </xf>
    <xf numFmtId="0" fontId="11" fillId="0" borderId="181" xfId="0" applyFont="1" applyFill="1" applyBorder="1" applyAlignment="1" applyProtection="1">
      <alignment horizontal="center" vertical="top" shrinkToFit="1"/>
    </xf>
    <xf numFmtId="0" fontId="11" fillId="0" borderId="182" xfId="0" applyFont="1" applyFill="1" applyBorder="1" applyAlignment="1" applyProtection="1">
      <alignment horizontal="center" vertical="center"/>
    </xf>
    <xf numFmtId="0" fontId="11" fillId="0" borderId="183" xfId="0" applyFont="1" applyBorder="1" applyAlignment="1" applyProtection="1">
      <alignment horizontal="center" vertical="center"/>
    </xf>
    <xf numFmtId="0" fontId="11" fillId="0" borderId="184" xfId="0" applyFont="1" applyFill="1" applyBorder="1" applyAlignment="1" applyProtection="1">
      <alignment horizontal="center" vertical="top" shrinkToFit="1"/>
    </xf>
    <xf numFmtId="0" fontId="11" fillId="0" borderId="181" xfId="0" applyFont="1" applyBorder="1" applyAlignment="1" applyProtection="1">
      <alignment vertical="center" shrinkToFit="1"/>
    </xf>
    <xf numFmtId="0" fontId="11" fillId="0" borderId="167" xfId="0" applyFont="1" applyFill="1" applyBorder="1" applyAlignment="1" applyProtection="1">
      <alignment horizontal="center" vertical="center" textRotation="255" shrinkToFit="1"/>
    </xf>
    <xf numFmtId="0" fontId="11" fillId="0" borderId="168" xfId="0" applyFont="1" applyFill="1" applyBorder="1" applyAlignment="1" applyProtection="1">
      <alignment horizontal="center" vertical="center" textRotation="255" shrinkToFit="1"/>
    </xf>
    <xf numFmtId="0" fontId="11" fillId="0" borderId="159" xfId="0" applyFont="1" applyFill="1" applyBorder="1" applyAlignment="1" applyProtection="1">
      <alignment horizontal="center" vertical="center" shrinkToFit="1"/>
    </xf>
    <xf numFmtId="0" fontId="11" fillId="0" borderId="172" xfId="0" applyFont="1" applyFill="1" applyBorder="1" applyAlignment="1" applyProtection="1">
      <alignment horizontal="center" vertical="center" shrinkToFit="1"/>
    </xf>
    <xf numFmtId="0" fontId="11" fillId="0" borderId="173" xfId="0" applyFont="1" applyFill="1" applyBorder="1" applyAlignment="1" applyProtection="1">
      <alignment horizontal="center" vertical="center" shrinkToFit="1"/>
    </xf>
    <xf numFmtId="0" fontId="11" fillId="0" borderId="159" xfId="1" applyNumberFormat="1" applyFont="1" applyFill="1" applyBorder="1" applyAlignment="1" applyProtection="1">
      <alignment vertical="center" shrinkToFit="1"/>
    </xf>
    <xf numFmtId="0" fontId="11" fillId="0" borderId="160" xfId="0" applyFont="1" applyBorder="1" applyAlignment="1" applyProtection="1">
      <alignment vertical="center" shrinkToFit="1"/>
    </xf>
    <xf numFmtId="0" fontId="11" fillId="0" borderId="157" xfId="0" applyFont="1" applyFill="1" applyBorder="1" applyAlignment="1" applyProtection="1">
      <alignment horizontal="center" vertical="center" shrinkToFit="1"/>
    </xf>
    <xf numFmtId="0" fontId="11" fillId="0" borderId="158" xfId="0" applyFont="1" applyBorder="1" applyAlignment="1" applyProtection="1">
      <alignment vertical="center" shrinkToFit="1"/>
    </xf>
    <xf numFmtId="0" fontId="11" fillId="0" borderId="123" xfId="0" applyFont="1" applyFill="1" applyBorder="1" applyAlignment="1" applyProtection="1">
      <alignment horizontal="center" shrinkToFit="1"/>
    </xf>
    <xf numFmtId="0" fontId="11" fillId="0" borderId="3" xfId="0" applyFont="1" applyFill="1" applyBorder="1" applyAlignment="1" applyProtection="1">
      <alignment horizontal="center" shrinkToFit="1"/>
    </xf>
    <xf numFmtId="0" fontId="11" fillId="0" borderId="60" xfId="0" applyFont="1" applyFill="1" applyBorder="1" applyAlignment="1" applyProtection="1">
      <alignment horizontal="center" shrinkToFit="1"/>
    </xf>
    <xf numFmtId="0" fontId="11" fillId="0" borderId="61" xfId="0" applyFont="1" applyFill="1" applyBorder="1" applyAlignment="1" applyProtection="1">
      <alignment horizontal="center" vertical="center"/>
    </xf>
    <xf numFmtId="0" fontId="11" fillId="0" borderId="30" xfId="0" applyFont="1" applyFill="1" applyBorder="1" applyAlignment="1" applyProtection="1">
      <alignment horizontal="center" vertical="center"/>
    </xf>
    <xf numFmtId="0" fontId="11" fillId="0" borderId="174" xfId="0" applyFont="1" applyFill="1" applyBorder="1" applyAlignment="1" applyProtection="1">
      <alignment horizontal="center" vertical="center"/>
    </xf>
    <xf numFmtId="0" fontId="11" fillId="0" borderId="175" xfId="0" applyFont="1" applyFill="1" applyBorder="1" applyAlignment="1" applyProtection="1">
      <alignment shrinkToFit="1"/>
    </xf>
    <xf numFmtId="0" fontId="11" fillId="0" borderId="60" xfId="0" applyFont="1" applyBorder="1" applyAlignment="1" applyProtection="1">
      <alignment vertical="center" shrinkToFit="1"/>
    </xf>
    <xf numFmtId="38" fontId="11" fillId="0" borderId="128" xfId="1" applyFont="1" applyFill="1" applyBorder="1" applyAlignment="1" applyProtection="1">
      <alignment vertical="center" shrinkToFit="1"/>
    </xf>
    <xf numFmtId="0" fontId="11" fillId="0" borderId="171" xfId="0" applyFont="1" applyBorder="1" applyAlignment="1" applyProtection="1">
      <alignment vertical="center" shrinkToFit="1"/>
    </xf>
    <xf numFmtId="180" fontId="11" fillId="0" borderId="162" xfId="0" applyNumberFormat="1" applyFont="1" applyBorder="1" applyAlignment="1" applyProtection="1">
      <alignment vertical="center" shrinkToFit="1"/>
    </xf>
    <xf numFmtId="180" fontId="8" fillId="0" borderId="94" xfId="0" applyNumberFormat="1" applyFont="1" applyFill="1" applyBorder="1" applyAlignment="1" applyProtection="1">
      <alignment horizontal="center" vertical="center" shrinkToFit="1"/>
    </xf>
    <xf numFmtId="180" fontId="11" fillId="0" borderId="163" xfId="0" applyNumberFormat="1" applyFont="1" applyBorder="1" applyAlignment="1" applyProtection="1">
      <alignment vertical="center" shrinkToFit="1"/>
    </xf>
    <xf numFmtId="0" fontId="0" fillId="0" borderId="24" xfId="0" applyFill="1" applyBorder="1" applyAlignment="1" applyProtection="1">
      <alignment horizontal="center" vertical="center" shrinkToFit="1"/>
    </xf>
    <xf numFmtId="38" fontId="11" fillId="0" borderId="165" xfId="1" applyFont="1" applyFill="1" applyBorder="1" applyAlignment="1" applyProtection="1">
      <alignment vertical="center" shrinkToFit="1"/>
    </xf>
    <xf numFmtId="0" fontId="11" fillId="0" borderId="166" xfId="0" applyFont="1" applyBorder="1" applyAlignment="1" applyProtection="1">
      <alignment vertical="center" shrinkToFit="1"/>
    </xf>
    <xf numFmtId="49" fontId="0" fillId="0" borderId="22" xfId="0" applyNumberFormat="1" applyFill="1" applyBorder="1" applyAlignment="1" applyProtection="1">
      <alignment horizontal="center" vertical="center" shrinkToFit="1"/>
    </xf>
    <xf numFmtId="49" fontId="0" fillId="0" borderId="84" xfId="0" applyNumberFormat="1" applyFill="1" applyBorder="1" applyAlignment="1" applyProtection="1">
      <alignment horizontal="center" vertical="center" shrinkToFit="1"/>
    </xf>
    <xf numFmtId="0" fontId="0" fillId="0" borderId="248" xfId="0" applyFont="1" applyFill="1" applyBorder="1" applyAlignment="1" applyProtection="1">
      <alignment horizontal="center" vertical="center" textRotation="255" shrinkToFit="1"/>
    </xf>
    <xf numFmtId="0" fontId="0" fillId="0" borderId="211" xfId="0" applyFont="1" applyFill="1" applyBorder="1" applyAlignment="1" applyProtection="1">
      <alignment horizontal="center" vertical="center" textRotation="255" shrinkToFit="1"/>
    </xf>
    <xf numFmtId="0" fontId="0" fillId="0" borderId="118" xfId="0" applyFont="1" applyFill="1" applyBorder="1" applyAlignment="1" applyProtection="1">
      <alignment horizontal="center" vertical="center" textRotation="255" shrinkToFit="1"/>
    </xf>
    <xf numFmtId="0" fontId="16" fillId="0" borderId="30" xfId="0" applyFont="1" applyBorder="1" applyAlignment="1" applyProtection="1">
      <alignment vertical="center" shrinkToFit="1"/>
    </xf>
    <xf numFmtId="0" fontId="16" fillId="0" borderId="61" xfId="0" applyFont="1" applyBorder="1" applyAlignment="1" applyProtection="1">
      <alignment vertical="center" shrinkToFit="1"/>
    </xf>
    <xf numFmtId="0" fontId="16" fillId="0" borderId="62" xfId="0" applyFont="1" applyBorder="1" applyAlignment="1" applyProtection="1">
      <alignment vertical="center" shrinkToFit="1"/>
    </xf>
    <xf numFmtId="179" fontId="14" fillId="0" borderId="61" xfId="0" applyNumberFormat="1" applyFont="1" applyFill="1" applyBorder="1" applyAlignment="1" applyProtection="1">
      <alignment horizontal="center" vertical="center" shrinkToFit="1"/>
    </xf>
    <xf numFmtId="0" fontId="14" fillId="0" borderId="30" xfId="0" applyFont="1" applyBorder="1" applyAlignment="1" applyProtection="1">
      <alignment horizontal="center" vertical="center" shrinkToFit="1"/>
    </xf>
    <xf numFmtId="0" fontId="14" fillId="0" borderId="62" xfId="0" applyFont="1" applyBorder="1" applyAlignment="1" applyProtection="1">
      <alignment horizontal="center" vertical="center" shrinkToFit="1"/>
    </xf>
    <xf numFmtId="181" fontId="13" fillId="0" borderId="61" xfId="0" applyNumberFormat="1" applyFont="1" applyBorder="1" applyAlignment="1" applyProtection="1">
      <alignment horizontal="center" vertical="center" shrinkToFit="1"/>
    </xf>
    <xf numFmtId="181" fontId="13" fillId="0" borderId="30" xfId="0" applyNumberFormat="1" applyFont="1" applyBorder="1" applyAlignment="1" applyProtection="1">
      <alignment horizontal="center" vertical="center" shrinkToFit="1"/>
    </xf>
    <xf numFmtId="181" fontId="13" fillId="0" borderId="62" xfId="0" applyNumberFormat="1" applyFont="1" applyBorder="1" applyAlignment="1" applyProtection="1">
      <alignment horizontal="center" vertical="center" shrinkToFit="1"/>
    </xf>
    <xf numFmtId="0" fontId="11" fillId="0" borderId="148" xfId="0" applyFont="1" applyFill="1" applyBorder="1" applyAlignment="1" applyProtection="1">
      <alignment horizontal="center" vertical="center" shrinkToFit="1"/>
    </xf>
    <xf numFmtId="0" fontId="11" fillId="0" borderId="149" xfId="0" applyFont="1" applyFill="1" applyBorder="1" applyAlignment="1" applyProtection="1">
      <alignment horizontal="center" vertical="center" shrinkToFit="1"/>
    </xf>
    <xf numFmtId="0" fontId="11" fillId="0" borderId="153" xfId="0" applyFont="1" applyFill="1" applyBorder="1" applyAlignment="1" applyProtection="1">
      <alignment horizontal="center" vertical="center" shrinkToFit="1"/>
    </xf>
    <xf numFmtId="0" fontId="11" fillId="0" borderId="249" xfId="0" applyFont="1" applyFill="1" applyBorder="1" applyAlignment="1" applyProtection="1">
      <alignment horizontal="center" vertical="center" textRotation="255" shrinkToFit="1"/>
    </xf>
    <xf numFmtId="0" fontId="11" fillId="0" borderId="211" xfId="0" applyFont="1" applyFill="1" applyBorder="1" applyAlignment="1" applyProtection="1">
      <alignment horizontal="center" vertical="center" textRotation="255" shrinkToFit="1"/>
    </xf>
    <xf numFmtId="0" fontId="11" fillId="0" borderId="118" xfId="0" applyFont="1" applyFill="1" applyBorder="1" applyAlignment="1" applyProtection="1">
      <alignment horizontal="center" vertical="center" textRotation="255" shrinkToFit="1"/>
    </xf>
    <xf numFmtId="0" fontId="16" fillId="0" borderId="62" xfId="0" applyFont="1" applyBorder="1" applyAlignment="1" applyProtection="1">
      <alignment horizontal="center" vertical="center" shrinkToFit="1"/>
    </xf>
    <xf numFmtId="0" fontId="16" fillId="0" borderId="23" xfId="0" applyFont="1" applyBorder="1" applyAlignment="1" applyProtection="1">
      <alignment vertical="center" shrinkToFit="1"/>
    </xf>
    <xf numFmtId="0" fontId="16" fillId="0" borderId="2" xfId="0" applyFont="1" applyBorder="1" applyAlignment="1" applyProtection="1">
      <alignment vertical="center" shrinkToFit="1"/>
    </xf>
    <xf numFmtId="177" fontId="14" fillId="0" borderId="23" xfId="0" applyNumberFormat="1" applyFont="1" applyBorder="1" applyAlignment="1" applyProtection="1">
      <alignment horizontal="center" vertical="center" shrinkToFit="1"/>
    </xf>
    <xf numFmtId="177" fontId="14" fillId="0" borderId="2" xfId="0" applyNumberFormat="1" applyFont="1" applyBorder="1" applyAlignment="1" applyProtection="1">
      <alignment vertical="center" shrinkToFit="1"/>
    </xf>
    <xf numFmtId="0" fontId="14" fillId="0" borderId="23" xfId="0" applyFont="1" applyBorder="1" applyAlignment="1" applyProtection="1">
      <alignment horizontal="center" vertical="center" shrinkToFit="1"/>
    </xf>
    <xf numFmtId="0" fontId="14" fillId="0" borderId="32" xfId="0" applyFont="1" applyBorder="1" applyAlignment="1" applyProtection="1">
      <alignment horizontal="center" vertical="center" shrinkToFit="1"/>
    </xf>
    <xf numFmtId="0" fontId="19" fillId="0" borderId="23" xfId="0" applyFont="1" applyBorder="1" applyAlignment="1" applyProtection="1">
      <alignment horizontal="center" vertical="center" shrinkToFit="1"/>
    </xf>
    <xf numFmtId="0" fontId="19" fillId="0" borderId="32" xfId="0" applyFont="1" applyBorder="1" applyAlignment="1" applyProtection="1">
      <alignment horizontal="center" vertical="center" shrinkToFit="1"/>
    </xf>
    <xf numFmtId="0" fontId="0" fillId="0" borderId="30" xfId="0" applyFill="1" applyBorder="1" applyAlignment="1" applyProtection="1">
      <alignment horizontal="center" vertical="center" shrinkToFit="1"/>
    </xf>
    <xf numFmtId="0" fontId="0" fillId="0" borderId="30" xfId="0" applyFill="1" applyBorder="1" applyAlignment="1" applyProtection="1">
      <alignment vertical="center" shrinkToFit="1"/>
    </xf>
    <xf numFmtId="0" fontId="0" fillId="0" borderId="62" xfId="0" applyFill="1" applyBorder="1" applyAlignment="1" applyProtection="1">
      <alignment vertical="center" shrinkToFit="1"/>
    </xf>
    <xf numFmtId="180" fontId="13" fillId="0" borderId="2" xfId="0" applyNumberFormat="1" applyFont="1" applyFill="1" applyBorder="1" applyAlignment="1" applyProtection="1">
      <alignment horizontal="center" vertical="center" shrinkToFit="1"/>
    </xf>
    <xf numFmtId="0" fontId="0" fillId="0" borderId="2" xfId="0" applyFill="1" applyBorder="1" applyAlignment="1" applyProtection="1">
      <alignment vertical="center" shrinkToFit="1"/>
    </xf>
    <xf numFmtId="0" fontId="0" fillId="0" borderId="32" xfId="0" applyFill="1" applyBorder="1" applyAlignment="1" applyProtection="1">
      <alignment vertical="center" shrinkToFit="1"/>
    </xf>
    <xf numFmtId="0" fontId="19" fillId="0" borderId="24" xfId="0" applyFont="1" applyBorder="1" applyAlignment="1" applyProtection="1">
      <alignment horizontal="center" vertical="center" shrinkToFit="1"/>
    </xf>
    <xf numFmtId="0" fontId="14" fillId="0" borderId="34" xfId="0" applyFont="1" applyBorder="1" applyAlignment="1" applyProtection="1">
      <alignment horizontal="center" vertical="center" shrinkToFit="1"/>
    </xf>
    <xf numFmtId="0" fontId="16" fillId="0" borderId="24" xfId="0" applyFont="1" applyBorder="1" applyAlignment="1" applyProtection="1">
      <alignment vertical="center" shrinkToFit="1"/>
    </xf>
    <xf numFmtId="0" fontId="16" fillId="0" borderId="1" xfId="0" applyFont="1" applyBorder="1" applyAlignment="1" applyProtection="1">
      <alignment vertical="center" shrinkToFit="1"/>
    </xf>
    <xf numFmtId="177" fontId="14" fillId="0" borderId="24" xfId="0" applyNumberFormat="1" applyFont="1" applyBorder="1" applyAlignment="1" applyProtection="1">
      <alignment horizontal="center" vertical="center" shrinkToFit="1"/>
    </xf>
    <xf numFmtId="177" fontId="14" fillId="0" borderId="1" xfId="0" applyNumberFormat="1" applyFont="1" applyBorder="1" applyAlignment="1" applyProtection="1">
      <alignment vertical="center" shrinkToFit="1"/>
    </xf>
    <xf numFmtId="0" fontId="14" fillId="0" borderId="24" xfId="0" applyFont="1" applyBorder="1" applyAlignment="1" applyProtection="1">
      <alignment horizontal="center" vertical="center" shrinkToFit="1"/>
    </xf>
    <xf numFmtId="180" fontId="13" fillId="0" borderId="24" xfId="0" applyNumberFormat="1" applyFont="1" applyBorder="1" applyAlignment="1" applyProtection="1">
      <alignment horizontal="center" vertical="center" shrinkToFit="1"/>
    </xf>
    <xf numFmtId="180" fontId="13" fillId="0" borderId="1" xfId="0" applyNumberFormat="1" applyFont="1" applyBorder="1" applyAlignment="1" applyProtection="1">
      <alignment horizontal="center" vertical="center" shrinkToFit="1"/>
    </xf>
    <xf numFmtId="180" fontId="13" fillId="0" borderId="34" xfId="0" applyNumberFormat="1" applyFont="1" applyBorder="1" applyAlignment="1" applyProtection="1">
      <alignment vertical="center" shrinkToFit="1"/>
    </xf>
    <xf numFmtId="180" fontId="13" fillId="0" borderId="1" xfId="0" applyNumberFormat="1" applyFont="1" applyFill="1" applyBorder="1" applyAlignment="1" applyProtection="1">
      <alignment horizontal="center" vertical="center" shrinkToFit="1"/>
    </xf>
    <xf numFmtId="0" fontId="0" fillId="0" borderId="1" xfId="0" applyFill="1" applyBorder="1" applyAlignment="1" applyProtection="1">
      <alignment vertical="center" shrinkToFit="1"/>
    </xf>
    <xf numFmtId="0" fontId="0" fillId="0" borderId="34" xfId="0" applyFill="1" applyBorder="1" applyAlignment="1" applyProtection="1">
      <alignment vertical="center" shrinkToFit="1"/>
    </xf>
    <xf numFmtId="0" fontId="16" fillId="0" borderId="127" xfId="0" applyFont="1" applyBorder="1" applyAlignment="1" applyProtection="1">
      <alignment vertical="center" shrinkToFit="1"/>
    </xf>
    <xf numFmtId="0" fontId="16" fillId="0" borderId="4" xfId="0" applyFont="1" applyBorder="1" applyAlignment="1" applyProtection="1">
      <alignment vertical="center" shrinkToFit="1"/>
    </xf>
    <xf numFmtId="177" fontId="14" fillId="0" borderId="127" xfId="0" applyNumberFormat="1" applyFont="1" applyBorder="1" applyAlignment="1" applyProtection="1">
      <alignment horizontal="center" vertical="center" shrinkToFit="1"/>
    </xf>
    <xf numFmtId="177" fontId="14" fillId="0" borderId="4" xfId="0" applyNumberFormat="1" applyFont="1" applyBorder="1" applyAlignment="1" applyProtection="1">
      <alignment vertical="center" shrinkToFit="1"/>
    </xf>
    <xf numFmtId="0" fontId="14" fillId="2" borderId="127" xfId="0" applyFont="1" applyFill="1" applyBorder="1" applyAlignment="1" applyProtection="1">
      <alignment horizontal="center" vertical="center" shrinkToFit="1"/>
      <protection locked="0"/>
    </xf>
    <xf numFmtId="0" fontId="14" fillId="2" borderId="37" xfId="0" applyFont="1" applyFill="1" applyBorder="1" applyAlignment="1" applyProtection="1">
      <alignment horizontal="center" vertical="center" shrinkToFit="1"/>
      <protection locked="0"/>
    </xf>
    <xf numFmtId="180" fontId="13" fillId="0" borderId="127" xfId="0" applyNumberFormat="1" applyFont="1" applyBorder="1" applyAlignment="1" applyProtection="1">
      <alignment horizontal="center" vertical="center" shrinkToFit="1"/>
    </xf>
    <xf numFmtId="180" fontId="13" fillId="0" borderId="4" xfId="0" applyNumberFormat="1" applyFont="1" applyBorder="1" applyAlignment="1" applyProtection="1">
      <alignment horizontal="center" vertical="center" shrinkToFit="1"/>
    </xf>
    <xf numFmtId="180" fontId="13" fillId="0" borderId="37" xfId="0" applyNumberFormat="1" applyFont="1" applyBorder="1" applyAlignment="1" applyProtection="1">
      <alignment vertical="center" shrinkToFit="1"/>
    </xf>
    <xf numFmtId="0" fontId="16" fillId="0" borderId="154" xfId="0" applyFont="1" applyBorder="1" applyAlignment="1" applyProtection="1">
      <alignment vertical="center" textRotation="255" shrinkToFit="1"/>
    </xf>
    <xf numFmtId="0" fontId="0" fillId="0" borderId="7" xfId="0" applyBorder="1" applyAlignment="1" applyProtection="1">
      <alignment vertical="center" textRotation="255" shrinkToFit="1"/>
    </xf>
    <xf numFmtId="0" fontId="0" fillId="0" borderId="13" xfId="0" applyBorder="1" applyAlignment="1" applyProtection="1">
      <alignment vertical="center" textRotation="255" shrinkToFit="1"/>
    </xf>
    <xf numFmtId="0" fontId="0" fillId="0" borderId="155" xfId="0" applyBorder="1" applyAlignment="1" applyProtection="1">
      <alignment horizontal="center" vertical="center" shrinkToFit="1"/>
    </xf>
    <xf numFmtId="0" fontId="0" fillId="0" borderId="101" xfId="0" applyBorder="1" applyAlignment="1" applyProtection="1">
      <alignment horizontal="center" vertical="center" shrinkToFit="1"/>
    </xf>
    <xf numFmtId="0" fontId="0" fillId="0" borderId="141" xfId="0" applyBorder="1" applyAlignment="1" applyProtection="1">
      <alignment horizontal="center" vertical="center" shrinkToFit="1"/>
    </xf>
    <xf numFmtId="0" fontId="0" fillId="0" borderId="140" xfId="0" applyBorder="1" applyAlignment="1" applyProtection="1">
      <alignment horizontal="center" vertical="center" shrinkToFit="1"/>
    </xf>
    <xf numFmtId="177" fontId="14" fillId="0" borderId="138" xfId="0" applyNumberFormat="1" applyFont="1" applyBorder="1" applyAlignment="1" applyProtection="1">
      <alignment horizontal="center" vertical="center" shrinkToFit="1"/>
    </xf>
    <xf numFmtId="0" fontId="14" fillId="0" borderId="139" xfId="0" applyFont="1" applyBorder="1" applyAlignment="1" applyProtection="1">
      <alignment vertical="center" shrinkToFit="1"/>
    </xf>
    <xf numFmtId="0" fontId="14" fillId="0" borderId="140" xfId="0" applyFont="1" applyBorder="1" applyAlignment="1" applyProtection="1">
      <alignment vertical="center" shrinkToFit="1"/>
    </xf>
    <xf numFmtId="0" fontId="14" fillId="0" borderId="25" xfId="0" applyFont="1" applyBorder="1" applyAlignment="1" applyProtection="1">
      <alignment horizontal="center" vertical="center" shrinkToFit="1"/>
    </xf>
    <xf numFmtId="0" fontId="14" fillId="0" borderId="35" xfId="0" applyFont="1" applyBorder="1" applyAlignment="1" applyProtection="1">
      <alignment horizontal="center" vertical="center" shrinkToFit="1"/>
    </xf>
    <xf numFmtId="0" fontId="19" fillId="0" borderId="127" xfId="0" applyFont="1" applyBorder="1" applyAlignment="1" applyProtection="1">
      <alignment horizontal="center" vertical="center" shrinkToFit="1"/>
    </xf>
    <xf numFmtId="0" fontId="14" fillId="0" borderId="37" xfId="0" applyFont="1" applyBorder="1" applyAlignment="1" applyProtection="1">
      <alignment horizontal="center" vertical="center" shrinkToFit="1"/>
    </xf>
    <xf numFmtId="180" fontId="13" fillId="0" borderId="38" xfId="0" applyNumberFormat="1" applyFont="1" applyFill="1" applyBorder="1" applyAlignment="1" applyProtection="1">
      <alignment horizontal="center" vertical="center" shrinkToFit="1"/>
    </xf>
    <xf numFmtId="180" fontId="13" fillId="0" borderId="0" xfId="0" applyNumberFormat="1" applyFont="1" applyFill="1" applyBorder="1" applyAlignment="1" applyProtection="1">
      <alignment horizontal="center" vertical="center" shrinkToFit="1"/>
    </xf>
    <xf numFmtId="180" fontId="13" fillId="0" borderId="40" xfId="0" applyNumberFormat="1" applyFont="1" applyFill="1" applyBorder="1" applyAlignment="1" applyProtection="1">
      <alignment vertical="center" shrinkToFit="1"/>
    </xf>
    <xf numFmtId="0" fontId="11" fillId="0" borderId="25" xfId="0" applyFont="1" applyFill="1" applyBorder="1" applyAlignment="1" applyProtection="1">
      <alignment vertical="center" shrinkToFit="1"/>
    </xf>
    <xf numFmtId="0" fontId="11" fillId="0" borderId="29" xfId="0" applyFont="1" applyFill="1" applyBorder="1" applyAlignment="1" applyProtection="1">
      <alignment vertical="center" shrinkToFit="1"/>
    </xf>
    <xf numFmtId="0" fontId="11" fillId="0" borderId="35" xfId="0" applyFont="1" applyFill="1" applyBorder="1" applyAlignment="1" applyProtection="1">
      <alignment vertical="center" shrinkToFit="1"/>
    </xf>
    <xf numFmtId="180" fontId="13" fillId="0" borderId="123" xfId="0" applyNumberFormat="1" applyFont="1" applyFill="1" applyBorder="1" applyAlignment="1" applyProtection="1">
      <alignment horizontal="center" vertical="center" shrinkToFit="1"/>
    </xf>
    <xf numFmtId="180" fontId="13" fillId="0" borderId="3" xfId="0" applyNumberFormat="1" applyFont="1" applyFill="1" applyBorder="1" applyAlignment="1" applyProtection="1">
      <alignment horizontal="center" vertical="center" shrinkToFit="1"/>
    </xf>
    <xf numFmtId="180" fontId="13" fillId="0" borderId="60" xfId="0" applyNumberFormat="1" applyFont="1" applyFill="1" applyBorder="1" applyAlignment="1" applyProtection="1">
      <alignment vertical="center" shrinkToFit="1"/>
    </xf>
    <xf numFmtId="180" fontId="13" fillId="0" borderId="128" xfId="0" applyNumberFormat="1" applyFont="1" applyFill="1" applyBorder="1" applyAlignment="1" applyProtection="1">
      <alignment vertical="center" shrinkToFit="1"/>
    </xf>
    <xf numFmtId="180" fontId="13" fillId="0" borderId="100" xfId="0" applyNumberFormat="1" applyFont="1" applyFill="1" applyBorder="1" applyAlignment="1" applyProtection="1">
      <alignment vertical="center" shrinkToFit="1"/>
    </xf>
    <xf numFmtId="180" fontId="13" fillId="0" borderId="129" xfId="0" applyNumberFormat="1" applyFont="1" applyFill="1" applyBorder="1" applyAlignment="1" applyProtection="1">
      <alignment vertical="center" shrinkToFit="1"/>
    </xf>
    <xf numFmtId="0" fontId="0" fillId="0" borderId="113" xfId="0" applyBorder="1" applyAlignment="1" applyProtection="1">
      <alignment horizontal="center" vertical="center" shrinkToFit="1"/>
    </xf>
    <xf numFmtId="0" fontId="0" fillId="0" borderId="39" xfId="0" applyBorder="1" applyAlignment="1" applyProtection="1">
      <alignment horizontal="center" vertical="center" shrinkToFit="1"/>
    </xf>
    <xf numFmtId="0" fontId="14" fillId="2" borderId="138" xfId="0" applyFont="1" applyFill="1" applyBorder="1" applyAlignment="1" applyProtection="1">
      <alignment horizontal="center" vertical="center" shrinkToFit="1"/>
      <protection locked="0"/>
    </xf>
    <xf numFmtId="0" fontId="14" fillId="2" borderId="140" xfId="0" applyFont="1" applyFill="1" applyBorder="1" applyAlignment="1" applyProtection="1">
      <alignment horizontal="center" vertical="center" shrinkToFit="1"/>
      <protection locked="0"/>
    </xf>
    <xf numFmtId="0" fontId="19" fillId="0" borderId="123" xfId="0" applyFont="1" applyFill="1" applyBorder="1" applyAlignment="1" applyProtection="1">
      <alignment horizontal="center" vertical="center" shrinkToFit="1"/>
    </xf>
    <xf numFmtId="0" fontId="14" fillId="0" borderId="60" xfId="0" applyFont="1" applyFill="1" applyBorder="1" applyAlignment="1" applyProtection="1">
      <alignment horizontal="center" vertical="center" shrinkToFit="1"/>
    </xf>
    <xf numFmtId="0" fontId="19" fillId="0" borderId="38" xfId="0" applyFont="1" applyFill="1" applyBorder="1" applyAlignment="1" applyProtection="1">
      <alignment horizontal="center" vertical="center" shrinkToFit="1"/>
    </xf>
    <xf numFmtId="0" fontId="14" fillId="0" borderId="40" xfId="0" applyFont="1" applyFill="1" applyBorder="1" applyAlignment="1" applyProtection="1">
      <alignment horizontal="center" vertical="center" shrinkToFit="1"/>
    </xf>
    <xf numFmtId="0" fontId="14" fillId="0" borderId="38" xfId="0" applyFont="1" applyFill="1" applyBorder="1" applyAlignment="1" applyProtection="1">
      <alignment horizontal="center" vertical="center" shrinkToFit="1"/>
    </xf>
    <xf numFmtId="0" fontId="11" fillId="0" borderId="25" xfId="0" applyFont="1" applyFill="1" applyBorder="1" applyAlignment="1" applyProtection="1">
      <alignment horizontal="center" vertical="center" shrinkToFit="1"/>
    </xf>
    <xf numFmtId="0" fontId="11" fillId="0" borderId="35" xfId="0" applyFont="1" applyFill="1" applyBorder="1" applyAlignment="1" applyProtection="1">
      <alignment horizontal="center" vertical="center" shrinkToFit="1"/>
    </xf>
    <xf numFmtId="177" fontId="14" fillId="0" borderId="25" xfId="0" applyNumberFormat="1" applyFont="1" applyBorder="1" applyAlignment="1" applyProtection="1">
      <alignment horizontal="center" vertical="center" shrinkToFit="1"/>
    </xf>
    <xf numFmtId="0" fontId="14" fillId="0" borderId="29" xfId="0" applyFont="1" applyBorder="1" applyAlignment="1" applyProtection="1">
      <alignment vertical="center" shrinkToFit="1"/>
    </xf>
    <xf numFmtId="0" fontId="14" fillId="0" borderId="35" xfId="0" applyFont="1" applyBorder="1" applyAlignment="1" applyProtection="1">
      <alignment vertical="center" shrinkToFit="1"/>
    </xf>
    <xf numFmtId="0" fontId="14" fillId="2" borderId="147" xfId="0" applyFont="1" applyFill="1" applyBorder="1" applyAlignment="1" applyProtection="1">
      <alignment horizontal="center" vertical="center" shrinkToFit="1"/>
      <protection locked="0"/>
    </xf>
    <xf numFmtId="0" fontId="14" fillId="2" borderId="143"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xf>
    <xf numFmtId="0" fontId="0" fillId="0" borderId="35" xfId="0" applyBorder="1" applyAlignment="1" applyProtection="1">
      <alignment horizontal="center" vertical="center" shrinkToFit="1"/>
    </xf>
    <xf numFmtId="0" fontId="0" fillId="0" borderId="100" xfId="0" applyBorder="1" applyAlignment="1" applyProtection="1">
      <alignment horizontal="center" vertical="center" shrinkToFit="1"/>
    </xf>
    <xf numFmtId="0" fontId="0" fillId="0" borderId="129" xfId="0" applyBorder="1" applyAlignment="1" applyProtection="1">
      <alignment horizontal="center" vertical="center" shrinkToFit="1"/>
    </xf>
    <xf numFmtId="0" fontId="14" fillId="0" borderId="128" xfId="0" applyFont="1" applyBorder="1" applyAlignment="1" applyProtection="1">
      <alignment horizontal="center" vertical="center" shrinkToFit="1"/>
    </xf>
    <xf numFmtId="0" fontId="14" fillId="0" borderId="129" xfId="0" applyFont="1" applyBorder="1" applyAlignment="1" applyProtection="1">
      <alignment horizontal="center" vertical="center" shrinkToFit="1"/>
    </xf>
    <xf numFmtId="0" fontId="16" fillId="0" borderId="57" xfId="0" applyFont="1" applyBorder="1" applyAlignment="1" applyProtection="1">
      <alignment horizontal="center" vertical="center" shrinkToFit="1"/>
    </xf>
    <xf numFmtId="0" fontId="16" fillId="0" borderId="51" xfId="0" applyFont="1" applyBorder="1" applyAlignment="1" applyProtection="1">
      <alignment horizontal="center" vertical="center" shrinkToFit="1"/>
    </xf>
    <xf numFmtId="180" fontId="26" fillId="0" borderId="123" xfId="0" applyNumberFormat="1" applyFont="1" applyFill="1" applyBorder="1" applyAlignment="1" applyProtection="1">
      <alignment horizontal="center" vertical="center" shrinkToFit="1"/>
    </xf>
    <xf numFmtId="180" fontId="26" fillId="0" borderId="3" xfId="0" applyNumberFormat="1" applyFont="1" applyFill="1" applyBorder="1" applyAlignment="1" applyProtection="1">
      <alignment horizontal="center" vertical="center" shrinkToFit="1"/>
    </xf>
    <xf numFmtId="180" fontId="26" fillId="0" borderId="60" xfId="0" applyNumberFormat="1" applyFont="1" applyFill="1" applyBorder="1" applyAlignment="1" applyProtection="1">
      <alignment vertical="center" shrinkToFit="1"/>
    </xf>
    <xf numFmtId="180" fontId="26" fillId="0" borderId="128" xfId="0" applyNumberFormat="1" applyFont="1" applyFill="1" applyBorder="1" applyAlignment="1" applyProtection="1">
      <alignment vertical="center" shrinkToFit="1"/>
    </xf>
    <xf numFmtId="180" fontId="26" fillId="0" borderId="100" xfId="0" applyNumberFormat="1" applyFont="1" applyFill="1" applyBorder="1" applyAlignment="1" applyProtection="1">
      <alignment vertical="center" shrinkToFit="1"/>
    </xf>
    <xf numFmtId="180" fontId="26" fillId="0" borderId="129" xfId="0" applyNumberFormat="1" applyFont="1" applyFill="1" applyBorder="1" applyAlignment="1" applyProtection="1">
      <alignment vertical="center" shrinkToFit="1"/>
    </xf>
    <xf numFmtId="0" fontId="16" fillId="0" borderId="126" xfId="0" applyFont="1" applyBorder="1" applyAlignment="1" applyProtection="1">
      <alignment horizontal="center" vertical="center" shrinkToFit="1"/>
    </xf>
    <xf numFmtId="0" fontId="16" fillId="0" borderId="53" xfId="0" applyFont="1" applyBorder="1" applyAlignment="1" applyProtection="1">
      <alignment horizontal="center" vertical="center" shrinkToFit="1"/>
    </xf>
    <xf numFmtId="177" fontId="14" fillId="0" borderId="128" xfId="0" applyNumberFormat="1" applyFont="1" applyBorder="1" applyAlignment="1" applyProtection="1">
      <alignment horizontal="center" vertical="center" shrinkToFit="1"/>
    </xf>
    <xf numFmtId="0" fontId="14" fillId="0" borderId="100" xfId="0" applyFont="1" applyBorder="1" applyAlignment="1" applyProtection="1">
      <alignment vertical="center" shrinkToFit="1"/>
    </xf>
    <xf numFmtId="0" fontId="14" fillId="0" borderId="129" xfId="0" applyFont="1" applyBorder="1" applyAlignment="1" applyProtection="1">
      <alignment vertical="center" shrinkToFit="1"/>
    </xf>
    <xf numFmtId="0" fontId="16" fillId="0" borderId="141" xfId="0" applyFont="1" applyBorder="1" applyAlignment="1" applyProtection="1">
      <alignment horizontal="center" vertical="center" shrinkToFit="1"/>
    </xf>
    <xf numFmtId="0" fontId="0" fillId="0" borderId="61"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62" xfId="0" applyBorder="1" applyAlignment="1" applyProtection="1">
      <alignment horizontal="center" vertical="center" shrinkToFit="1"/>
    </xf>
    <xf numFmtId="0" fontId="16" fillId="0" borderId="148" xfId="0" applyFont="1" applyBorder="1" applyAlignment="1" applyProtection="1">
      <alignment horizontal="center" vertical="center" shrinkToFit="1"/>
    </xf>
    <xf numFmtId="0" fontId="16" fillId="0" borderId="149" xfId="0" applyFont="1" applyBorder="1" applyAlignment="1" applyProtection="1">
      <alignment horizontal="center" vertical="center" shrinkToFit="1"/>
    </xf>
    <xf numFmtId="0" fontId="16" fillId="0" borderId="150" xfId="0" applyFont="1" applyBorder="1" applyAlignment="1" applyProtection="1">
      <alignment horizontal="center" vertical="center" shrinkToFit="1"/>
    </xf>
    <xf numFmtId="0" fontId="16" fillId="0" borderId="151" xfId="0" applyFont="1" applyBorder="1" applyAlignment="1" applyProtection="1">
      <alignment vertical="center" shrinkToFit="1"/>
    </xf>
    <xf numFmtId="0" fontId="16" fillId="0" borderId="152" xfId="0" applyFont="1" applyBorder="1" applyAlignment="1" applyProtection="1">
      <alignment horizontal="center" vertical="center" shrinkToFit="1"/>
    </xf>
    <xf numFmtId="180" fontId="13" fillId="0" borderId="148" xfId="0" applyNumberFormat="1" applyFont="1" applyFill="1" applyBorder="1" applyAlignment="1" applyProtection="1">
      <alignment horizontal="center" vertical="center" shrinkToFit="1"/>
    </xf>
    <xf numFmtId="180" fontId="13" fillId="0" borderId="149" xfId="0" applyNumberFormat="1" applyFont="1" applyFill="1" applyBorder="1" applyAlignment="1" applyProtection="1">
      <alignment horizontal="center" vertical="center" shrinkToFit="1"/>
    </xf>
    <xf numFmtId="180" fontId="13" fillId="0" borderId="153" xfId="0" applyNumberFormat="1" applyFont="1" applyFill="1" applyBorder="1" applyAlignment="1" applyProtection="1">
      <alignment vertical="center" shrinkToFit="1"/>
    </xf>
    <xf numFmtId="177" fontId="14" fillId="0" borderId="147" xfId="0" applyNumberFormat="1" applyFont="1" applyBorder="1" applyAlignment="1" applyProtection="1">
      <alignment horizontal="center" vertical="center" shrinkToFit="1"/>
    </xf>
    <xf numFmtId="0" fontId="14" fillId="0" borderId="156" xfId="0" applyFont="1" applyBorder="1" applyAlignment="1" applyProtection="1">
      <alignment vertical="center" shrinkToFit="1"/>
    </xf>
    <xf numFmtId="0" fontId="14" fillId="0" borderId="143" xfId="0" applyFont="1" applyBorder="1" applyAlignment="1" applyProtection="1">
      <alignment vertical="center" shrinkToFit="1"/>
    </xf>
    <xf numFmtId="179" fontId="14" fillId="0" borderId="138" xfId="0" applyNumberFormat="1" applyFont="1" applyBorder="1" applyAlignment="1" applyProtection="1">
      <alignment horizontal="center" vertical="center" shrinkToFit="1"/>
    </xf>
    <xf numFmtId="179" fontId="14" fillId="0" borderId="139" xfId="0" applyNumberFormat="1" applyFont="1" applyBorder="1" applyAlignment="1" applyProtection="1">
      <alignment horizontal="center" vertical="center" shrinkToFit="1"/>
    </xf>
    <xf numFmtId="179" fontId="14" fillId="0" borderId="140" xfId="0" applyNumberFormat="1" applyFont="1" applyBorder="1" applyAlignment="1" applyProtection="1">
      <alignment horizontal="center" vertical="center" shrinkToFit="1"/>
    </xf>
    <xf numFmtId="181" fontId="13" fillId="0" borderId="138" xfId="0" applyNumberFormat="1" applyFont="1" applyBorder="1" applyAlignment="1" applyProtection="1">
      <alignment horizontal="center" vertical="center" shrinkToFit="1"/>
    </xf>
    <xf numFmtId="181" fontId="13" fillId="0" borderId="139" xfId="0" applyNumberFormat="1" applyFont="1" applyBorder="1" applyAlignment="1" applyProtection="1">
      <alignment horizontal="center" vertical="center" shrinkToFit="1"/>
    </xf>
    <xf numFmtId="181" fontId="13" fillId="0" borderId="140" xfId="0" applyNumberFormat="1" applyFont="1" applyBorder="1" applyAlignment="1" applyProtection="1">
      <alignment horizontal="center" vertical="center" shrinkToFit="1"/>
    </xf>
    <xf numFmtId="0" fontId="0" fillId="0" borderId="141" xfId="0" applyBorder="1" applyAlignment="1" applyProtection="1">
      <alignment vertical="center" shrinkToFit="1"/>
    </xf>
    <xf numFmtId="0" fontId="0" fillId="0" borderId="139" xfId="0" applyBorder="1" applyAlignment="1" applyProtection="1">
      <alignment vertical="center" shrinkToFit="1"/>
    </xf>
    <xf numFmtId="0" fontId="0" fillId="0" borderId="140" xfId="0" applyBorder="1" applyAlignment="1" applyProtection="1">
      <alignment vertical="center" shrinkToFit="1"/>
    </xf>
    <xf numFmtId="0" fontId="0" fillId="0" borderId="142" xfId="0" applyBorder="1" applyAlignment="1" applyProtection="1">
      <alignment vertical="center" shrinkToFit="1"/>
    </xf>
    <xf numFmtId="0" fontId="0" fillId="0" borderId="133" xfId="0" applyBorder="1" applyAlignment="1" applyProtection="1">
      <alignment vertical="center" shrinkToFit="1"/>
    </xf>
    <xf numFmtId="0" fontId="0" fillId="0" borderId="143" xfId="0" applyBorder="1" applyAlignment="1" applyProtection="1">
      <alignment vertical="center" shrinkToFit="1"/>
    </xf>
    <xf numFmtId="0" fontId="0" fillId="0" borderId="102" xfId="0" applyBorder="1" applyAlignment="1" applyProtection="1">
      <alignment vertical="center" shrinkToFit="1"/>
    </xf>
    <xf numFmtId="0" fontId="16" fillId="0" borderId="100" xfId="0" applyFont="1" applyBorder="1" applyAlignment="1" applyProtection="1">
      <alignment vertical="center" shrinkToFit="1"/>
    </xf>
    <xf numFmtId="179" fontId="14" fillId="0" borderId="144" xfId="0" applyNumberFormat="1" applyFont="1" applyBorder="1" applyAlignment="1" applyProtection="1">
      <alignment horizontal="center" vertical="center" shrinkToFit="1"/>
    </xf>
    <xf numFmtId="179" fontId="14" fillId="0" borderId="145" xfId="0" applyNumberFormat="1" applyFont="1" applyBorder="1" applyAlignment="1" applyProtection="1">
      <alignment horizontal="center" vertical="center" shrinkToFit="1"/>
    </xf>
    <xf numFmtId="179" fontId="14" fillId="0" borderId="146" xfId="0" applyNumberFormat="1" applyFont="1" applyBorder="1" applyAlignment="1" applyProtection="1">
      <alignment horizontal="center" vertical="center" shrinkToFit="1"/>
    </xf>
    <xf numFmtId="0" fontId="0" fillId="0" borderId="81" xfId="0" applyBorder="1" applyAlignment="1" applyProtection="1">
      <alignment vertical="center" shrinkToFit="1"/>
    </xf>
    <xf numFmtId="0" fontId="16" fillId="0" borderId="29" xfId="0" applyFont="1" applyBorder="1" applyAlignment="1" applyProtection="1">
      <alignment vertical="center" shrinkToFit="1"/>
    </xf>
    <xf numFmtId="181" fontId="13" fillId="0" borderId="144" xfId="0" applyNumberFormat="1" applyFont="1" applyBorder="1" applyAlignment="1" applyProtection="1">
      <alignment horizontal="center" vertical="center" shrinkToFit="1"/>
    </xf>
    <xf numFmtId="181" fontId="13" fillId="0" borderId="145" xfId="0" applyNumberFormat="1" applyFont="1" applyBorder="1" applyAlignment="1" applyProtection="1">
      <alignment horizontal="center" vertical="center" shrinkToFit="1"/>
    </xf>
    <xf numFmtId="181" fontId="13" fillId="0" borderId="146" xfId="0" applyNumberFormat="1" applyFont="1" applyBorder="1" applyAlignment="1" applyProtection="1">
      <alignment horizontal="center" vertical="center" shrinkToFit="1"/>
    </xf>
    <xf numFmtId="177" fontId="14" fillId="0" borderId="61" xfId="0" applyNumberFormat="1" applyFont="1" applyBorder="1" applyAlignment="1" applyProtection="1">
      <alignment horizontal="center" vertical="center" shrinkToFit="1"/>
    </xf>
    <xf numFmtId="177" fontId="14" fillId="0" borderId="30" xfId="0" applyNumberFormat="1" applyFont="1" applyBorder="1" applyAlignment="1" applyProtection="1">
      <alignment horizontal="center" vertical="center" shrinkToFit="1"/>
    </xf>
    <xf numFmtId="0" fontId="14" fillId="0" borderId="61" xfId="0" applyFont="1" applyBorder="1" applyAlignment="1" applyProtection="1">
      <alignment horizontal="center" vertical="center" shrinkToFit="1"/>
    </xf>
    <xf numFmtId="180" fontId="13" fillId="0" borderId="61" xfId="0" applyNumberFormat="1" applyFont="1" applyBorder="1" applyAlignment="1" applyProtection="1">
      <alignment horizontal="center" vertical="center" shrinkToFit="1"/>
    </xf>
    <xf numFmtId="180" fontId="13" fillId="0" borderId="30" xfId="0" applyNumberFormat="1" applyFont="1" applyBorder="1" applyAlignment="1" applyProtection="1">
      <alignment horizontal="center" vertical="center" shrinkToFit="1"/>
    </xf>
    <xf numFmtId="180" fontId="13" fillId="0" borderId="62" xfId="0" applyNumberFormat="1" applyFont="1" applyBorder="1" applyAlignment="1" applyProtection="1">
      <alignment vertical="center" shrinkToFit="1"/>
    </xf>
    <xf numFmtId="179" fontId="14" fillId="0" borderId="25" xfId="0" applyNumberFormat="1" applyFont="1" applyBorder="1" applyAlignment="1" applyProtection="1">
      <alignment horizontal="center" vertical="center" shrinkToFit="1"/>
    </xf>
    <xf numFmtId="179" fontId="14" fillId="0" borderId="29" xfId="0" applyNumberFormat="1" applyFont="1" applyBorder="1" applyAlignment="1" applyProtection="1">
      <alignment horizontal="center" vertical="center" shrinkToFit="1"/>
    </xf>
    <xf numFmtId="179" fontId="14" fillId="0" borderId="35" xfId="0" applyNumberFormat="1" applyFont="1" applyBorder="1" applyAlignment="1" applyProtection="1">
      <alignment horizontal="center" vertical="center" shrinkToFit="1"/>
    </xf>
    <xf numFmtId="0" fontId="8" fillId="0" borderId="130" xfId="0" applyFont="1" applyFill="1" applyBorder="1" applyAlignment="1" applyProtection="1">
      <alignment horizontal="center" vertical="center" shrinkToFit="1"/>
    </xf>
    <xf numFmtId="0" fontId="0" fillId="0" borderId="131" xfId="0" applyBorder="1" applyAlignment="1" applyProtection="1">
      <alignment horizontal="center" vertical="center" shrinkToFit="1"/>
    </xf>
    <xf numFmtId="0" fontId="8" fillId="0" borderId="23" xfId="0" applyFont="1" applyFill="1" applyBorder="1" applyAlignment="1" applyProtection="1">
      <alignment horizontal="center" vertical="center" shrinkToFit="1"/>
    </xf>
    <xf numFmtId="0" fontId="0" fillId="0" borderId="2" xfId="0" applyBorder="1" applyAlignment="1" applyProtection="1">
      <alignment vertical="center" shrinkToFit="1"/>
    </xf>
    <xf numFmtId="0" fontId="0" fillId="0" borderId="32" xfId="0" applyBorder="1" applyAlignment="1" applyProtection="1">
      <alignment vertical="center" shrinkToFit="1"/>
    </xf>
    <xf numFmtId="179" fontId="3" fillId="2" borderId="23" xfId="0" applyNumberFormat="1" applyFont="1" applyFill="1" applyBorder="1" applyAlignment="1" applyProtection="1">
      <alignment horizontal="center" vertical="center" shrinkToFit="1"/>
      <protection locked="0"/>
    </xf>
    <xf numFmtId="179" fontId="11" fillId="0" borderId="2" xfId="0" applyNumberFormat="1" applyFont="1" applyBorder="1" applyProtection="1">
      <alignment vertical="center"/>
      <protection locked="0"/>
    </xf>
    <xf numFmtId="0" fontId="16" fillId="0" borderId="25" xfId="0" applyFont="1" applyBorder="1" applyAlignment="1" applyProtection="1">
      <alignment vertical="center" shrinkToFit="1"/>
    </xf>
    <xf numFmtId="179" fontId="14" fillId="0" borderId="132" xfId="0" applyNumberFormat="1" applyFont="1" applyBorder="1" applyAlignment="1" applyProtection="1">
      <alignment horizontal="center" vertical="center" shrinkToFit="1"/>
    </xf>
    <xf numFmtId="179" fontId="14" fillId="0" borderId="133" xfId="0" applyNumberFormat="1" applyFont="1" applyBorder="1" applyAlignment="1" applyProtection="1">
      <alignment horizontal="center" vertical="center" shrinkToFit="1"/>
    </xf>
    <xf numFmtId="179" fontId="14" fillId="0" borderId="134" xfId="0" applyNumberFormat="1" applyFont="1" applyBorder="1" applyAlignment="1" applyProtection="1">
      <alignment horizontal="center" vertical="center" shrinkToFit="1"/>
    </xf>
    <xf numFmtId="181" fontId="13" fillId="0" borderId="132" xfId="0" applyNumberFormat="1" applyFont="1" applyBorder="1" applyAlignment="1" applyProtection="1">
      <alignment horizontal="center" vertical="center" shrinkToFit="1"/>
    </xf>
    <xf numFmtId="181" fontId="13" fillId="0" borderId="133" xfId="0" applyNumberFormat="1" applyFont="1" applyBorder="1" applyAlignment="1" applyProtection="1">
      <alignment horizontal="center" vertical="center" shrinkToFit="1"/>
    </xf>
    <xf numFmtId="181" fontId="13" fillId="0" borderId="134" xfId="0" applyNumberFormat="1" applyFont="1" applyBorder="1" applyAlignment="1" applyProtection="1">
      <alignment horizontal="center" vertical="center" shrinkToFit="1"/>
    </xf>
    <xf numFmtId="181" fontId="13" fillId="0" borderId="135" xfId="0" applyNumberFormat="1" applyFont="1" applyBorder="1" applyAlignment="1" applyProtection="1">
      <alignment horizontal="center" vertical="center" shrinkToFit="1"/>
    </xf>
    <xf numFmtId="181" fontId="13" fillId="0" borderId="136" xfId="0" applyNumberFormat="1" applyFont="1" applyBorder="1" applyAlignment="1" applyProtection="1">
      <alignment horizontal="center" vertical="center" shrinkToFit="1"/>
    </xf>
    <xf numFmtId="181" fontId="13" fillId="0" borderId="137" xfId="0" applyNumberFormat="1" applyFont="1" applyBorder="1" applyAlignment="1" applyProtection="1">
      <alignment horizontal="center" vertical="center" shrinkToFit="1"/>
    </xf>
    <xf numFmtId="0" fontId="9" fillId="0" borderId="25" xfId="0" applyFont="1" applyBorder="1" applyAlignment="1" applyProtection="1">
      <alignment horizontal="center" vertical="top" shrinkToFit="1"/>
    </xf>
    <xf numFmtId="0" fontId="0" fillId="0" borderId="35" xfId="0" applyBorder="1" applyAlignment="1" applyProtection="1">
      <alignment vertical="center" shrinkToFit="1"/>
    </xf>
    <xf numFmtId="0" fontId="16" fillId="0" borderId="123" xfId="0" applyFont="1" applyBorder="1" applyAlignment="1" applyProtection="1">
      <alignment horizontal="center" vertical="center" shrinkToFit="1"/>
    </xf>
    <xf numFmtId="0" fontId="0" fillId="0" borderId="3" xfId="0" applyBorder="1" applyAlignment="1" applyProtection="1">
      <alignment vertical="center" shrinkToFit="1"/>
    </xf>
    <xf numFmtId="0" fontId="0" fillId="0" borderId="60" xfId="0" applyBorder="1" applyAlignment="1" applyProtection="1">
      <alignment vertical="center" shrinkToFit="1"/>
    </xf>
    <xf numFmtId="0" fontId="0" fillId="0" borderId="25" xfId="0" applyBorder="1" applyAlignment="1" applyProtection="1">
      <alignment vertical="center" shrinkToFit="1"/>
    </xf>
    <xf numFmtId="0" fontId="0" fillId="0" borderId="29" xfId="0" applyBorder="1" applyAlignment="1" applyProtection="1">
      <alignment vertical="center" shrinkToFit="1"/>
    </xf>
    <xf numFmtId="0" fontId="16" fillId="0" borderId="3" xfId="0" applyFont="1" applyBorder="1" applyAlignment="1" applyProtection="1">
      <alignment horizontal="center" vertical="center" shrinkToFit="1"/>
    </xf>
    <xf numFmtId="0" fontId="16" fillId="0" borderId="60" xfId="0" applyFont="1" applyBorder="1" applyAlignment="1" applyProtection="1">
      <alignment horizontal="center" vertical="center" shrinkToFit="1"/>
    </xf>
    <xf numFmtId="179" fontId="3" fillId="0" borderId="24" xfId="0" applyNumberFormat="1" applyFont="1" applyFill="1" applyBorder="1" applyAlignment="1" applyProtection="1">
      <alignment horizontal="center" vertical="center" shrinkToFit="1"/>
    </xf>
    <xf numFmtId="179" fontId="11" fillId="0" borderId="1" xfId="0" applyNumberFormat="1" applyFont="1" applyFill="1" applyBorder="1" applyProtection="1">
      <alignment vertical="center"/>
    </xf>
    <xf numFmtId="49" fontId="8" fillId="0" borderId="24" xfId="0" applyNumberFormat="1" applyFont="1" applyFill="1" applyBorder="1" applyAlignment="1" applyProtection="1">
      <alignment horizontal="center" vertical="center" shrinkToFit="1"/>
    </xf>
    <xf numFmtId="179" fontId="3" fillId="2" borderId="24" xfId="0" applyNumberFormat="1" applyFont="1" applyFill="1" applyBorder="1" applyAlignment="1" applyProtection="1">
      <alignment horizontal="center" vertical="center" shrinkToFit="1"/>
      <protection locked="0"/>
    </xf>
    <xf numFmtId="179" fontId="11" fillId="0" borderId="1" xfId="0" applyNumberFormat="1" applyFont="1" applyBorder="1" applyProtection="1">
      <alignment vertical="center"/>
      <protection locked="0"/>
    </xf>
    <xf numFmtId="0" fontId="8" fillId="0" borderId="2" xfId="0" applyFont="1" applyFill="1" applyBorder="1" applyAlignment="1" applyProtection="1">
      <alignment horizontal="center" vertical="center" shrinkToFit="1"/>
    </xf>
    <xf numFmtId="0" fontId="8" fillId="0" borderId="32" xfId="0" applyFont="1" applyFill="1" applyBorder="1" applyAlignment="1" applyProtection="1">
      <alignment horizontal="center" vertical="center" shrinkToFit="1"/>
    </xf>
    <xf numFmtId="0" fontId="8" fillId="0" borderId="38" xfId="0" applyFont="1" applyFill="1" applyBorder="1" applyAlignment="1" applyProtection="1">
      <alignment horizontal="center" vertical="center" shrinkToFit="1"/>
    </xf>
    <xf numFmtId="0" fontId="0" fillId="0" borderId="0" xfId="0" applyAlignment="1" applyProtection="1">
      <alignment vertical="center" shrinkToFit="1"/>
    </xf>
    <xf numFmtId="0" fontId="0" fillId="0" borderId="40" xfId="0" applyBorder="1" applyAlignment="1" applyProtection="1">
      <alignment vertical="center" shrinkToFit="1"/>
    </xf>
    <xf numFmtId="179" fontId="3" fillId="2" borderId="127" xfId="0" applyNumberFormat="1" applyFont="1" applyFill="1" applyBorder="1" applyAlignment="1" applyProtection="1">
      <alignment horizontal="center" vertical="center" shrinkToFit="1"/>
      <protection locked="0"/>
    </xf>
    <xf numFmtId="179" fontId="11" fillId="0" borderId="4" xfId="0" applyNumberFormat="1" applyFont="1" applyBorder="1" applyProtection="1">
      <alignment vertical="center"/>
      <protection locked="0"/>
    </xf>
    <xf numFmtId="0" fontId="14" fillId="0" borderId="58" xfId="0" applyFont="1" applyBorder="1" applyAlignment="1" applyProtection="1">
      <alignment vertical="center" shrinkToFit="1"/>
    </xf>
    <xf numFmtId="0" fontId="8" fillId="0" borderId="4" xfId="0" applyFont="1" applyFill="1" applyBorder="1" applyAlignment="1" applyProtection="1">
      <alignment horizontal="center" vertical="center" shrinkToFit="1"/>
    </xf>
    <xf numFmtId="0" fontId="8" fillId="0" borderId="37" xfId="0" applyFont="1" applyFill="1" applyBorder="1" applyAlignment="1" applyProtection="1">
      <alignment horizontal="center" vertical="center" shrinkToFit="1"/>
    </xf>
    <xf numFmtId="0" fontId="14" fillId="0" borderId="2" xfId="0" applyFont="1" applyBorder="1" applyAlignment="1" applyProtection="1">
      <alignment vertical="center" shrinkToFit="1"/>
    </xf>
    <xf numFmtId="0" fontId="14" fillId="0" borderId="1" xfId="0" applyFont="1" applyBorder="1" applyAlignment="1" applyProtection="1">
      <alignment vertical="center" shrinkToFit="1"/>
    </xf>
    <xf numFmtId="0" fontId="8" fillId="0" borderId="1" xfId="0" applyFont="1" applyFill="1" applyBorder="1" applyAlignment="1" applyProtection="1">
      <alignment horizontal="center" vertical="center" shrinkToFit="1"/>
    </xf>
    <xf numFmtId="0" fontId="8" fillId="0" borderId="34" xfId="0" applyFont="1" applyFill="1" applyBorder="1" applyAlignment="1" applyProtection="1">
      <alignment horizontal="center" vertical="center" shrinkToFit="1"/>
    </xf>
    <xf numFmtId="49" fontId="8" fillId="0" borderId="23" xfId="0" applyNumberFormat="1" applyFont="1" applyFill="1" applyBorder="1" applyAlignment="1" applyProtection="1">
      <alignment horizontal="center" vertical="center" shrinkToFit="1"/>
    </xf>
    <xf numFmtId="49" fontId="8" fillId="0" borderId="125" xfId="0" applyNumberFormat="1" applyFont="1" applyFill="1" applyBorder="1" applyAlignment="1" applyProtection="1">
      <alignment horizontal="center" vertical="center" shrinkToFit="1"/>
    </xf>
    <xf numFmtId="0" fontId="0" fillId="0" borderId="58" xfId="0" applyFill="1" applyBorder="1" applyAlignment="1" applyProtection="1">
      <alignment vertical="center" shrinkToFit="1"/>
    </xf>
    <xf numFmtId="0" fontId="0" fillId="0" borderId="59" xfId="0" applyFill="1" applyBorder="1" applyAlignment="1" applyProtection="1">
      <alignment vertical="center" shrinkToFit="1"/>
    </xf>
    <xf numFmtId="179" fontId="3" fillId="0" borderId="125" xfId="0" applyNumberFormat="1" applyFont="1" applyFill="1" applyBorder="1" applyAlignment="1" applyProtection="1">
      <alignment horizontal="center" vertical="center" shrinkToFit="1"/>
    </xf>
    <xf numFmtId="179" fontId="11" fillId="0" borderId="58" xfId="0" applyNumberFormat="1" applyFont="1" applyFill="1" applyBorder="1" applyProtection="1">
      <alignment vertical="center"/>
    </xf>
    <xf numFmtId="0" fontId="8" fillId="0" borderId="58" xfId="0" applyFont="1" applyFill="1" applyBorder="1" applyAlignment="1" applyProtection="1">
      <alignment horizontal="center" vertical="center" shrinkToFit="1"/>
    </xf>
    <xf numFmtId="0" fontId="8" fillId="0" borderId="59" xfId="0" applyFont="1" applyFill="1" applyBorder="1" applyAlignment="1" applyProtection="1">
      <alignment horizontal="center" vertical="center" shrinkToFit="1"/>
    </xf>
    <xf numFmtId="0" fontId="1" fillId="0" borderId="3" xfId="0" applyFont="1" applyBorder="1" applyAlignment="1" applyProtection="1">
      <alignment horizontal="center" vertical="center" shrinkToFit="1"/>
    </xf>
    <xf numFmtId="0" fontId="1" fillId="0" borderId="60" xfId="0" applyFont="1" applyBorder="1" applyAlignment="1" applyProtection="1">
      <alignment horizontal="center" vertical="center" shrinkToFit="1"/>
    </xf>
    <xf numFmtId="0" fontId="8" fillId="0" borderId="3" xfId="0" applyFont="1" applyFill="1" applyBorder="1" applyAlignment="1" applyProtection="1">
      <alignment horizontal="center" vertical="center" shrinkToFit="1"/>
    </xf>
    <xf numFmtId="0" fontId="8" fillId="0" borderId="60" xfId="0" applyFont="1" applyFill="1" applyBorder="1" applyAlignment="1" applyProtection="1">
      <alignment horizontal="center" vertical="center" shrinkToFit="1"/>
    </xf>
    <xf numFmtId="0" fontId="8" fillId="0" borderId="125" xfId="0" applyFont="1" applyFill="1" applyBorder="1" applyAlignment="1" applyProtection="1">
      <alignment horizontal="center" vertical="center" shrinkToFit="1"/>
    </xf>
    <xf numFmtId="49" fontId="8" fillId="0" borderId="4" xfId="0" applyNumberFormat="1" applyFont="1" applyFill="1" applyBorder="1" applyAlignment="1" applyProtection="1">
      <alignment horizontal="center" vertical="center" shrinkToFit="1"/>
    </xf>
    <xf numFmtId="49" fontId="8" fillId="0" borderId="37" xfId="0" applyNumberFormat="1" applyFont="1" applyFill="1" applyBorder="1" applyAlignment="1" applyProtection="1">
      <alignment horizontal="center" vertical="center" shrinkToFit="1"/>
    </xf>
    <xf numFmtId="0" fontId="14" fillId="0" borderId="58" xfId="0" applyFont="1" applyFill="1" applyBorder="1" applyAlignment="1" applyProtection="1">
      <alignment vertical="center" shrinkToFit="1"/>
    </xf>
    <xf numFmtId="0" fontId="1" fillId="0" borderId="35" xfId="0" applyFont="1" applyBorder="1" applyAlignment="1" applyProtection="1">
      <alignment horizontal="center" vertical="center" shrinkToFit="1"/>
    </xf>
    <xf numFmtId="49" fontId="8" fillId="0" borderId="123" xfId="0" applyNumberFormat="1" applyFont="1" applyFill="1" applyBorder="1" applyAlignment="1" applyProtection="1">
      <alignment horizontal="center" vertical="center" shrinkToFit="1"/>
    </xf>
    <xf numFmtId="0" fontId="0" fillId="0" borderId="3" xfId="0" applyFill="1" applyBorder="1" applyAlignment="1" applyProtection="1">
      <alignment vertical="center" shrinkToFit="1"/>
    </xf>
    <xf numFmtId="0" fontId="0" fillId="0" borderId="60" xfId="0" applyFill="1" applyBorder="1" applyAlignment="1" applyProtection="1">
      <alignment vertical="center" shrinkToFit="1"/>
    </xf>
    <xf numFmtId="179" fontId="3" fillId="2" borderId="123" xfId="0" applyNumberFormat="1" applyFont="1" applyFill="1" applyBorder="1" applyAlignment="1" applyProtection="1">
      <alignment horizontal="center" vertical="center" shrinkToFit="1"/>
      <protection locked="0"/>
    </xf>
    <xf numFmtId="179" fontId="11" fillId="0" borderId="3" xfId="0" applyNumberFormat="1" applyFont="1" applyBorder="1" applyProtection="1">
      <alignment vertical="center"/>
      <protection locked="0"/>
    </xf>
    <xf numFmtId="0" fontId="9" fillId="0" borderId="25" xfId="0" applyFont="1" applyBorder="1" applyAlignment="1" applyProtection="1">
      <alignment horizontal="center" vertical="center" shrinkToFit="1"/>
    </xf>
    <xf numFmtId="0" fontId="9" fillId="0" borderId="29" xfId="0" applyFont="1" applyBorder="1" applyAlignment="1" applyProtection="1">
      <alignment horizontal="center" vertical="center" shrinkToFit="1"/>
    </xf>
    <xf numFmtId="0" fontId="9" fillId="0" borderId="35" xfId="0" applyFont="1" applyBorder="1" applyAlignment="1" applyProtection="1">
      <alignment horizontal="center" vertical="center" shrinkToFit="1"/>
    </xf>
    <xf numFmtId="179" fontId="11" fillId="2" borderId="1" xfId="0" applyNumberFormat="1" applyFont="1" applyFill="1" applyBorder="1" applyProtection="1">
      <alignment vertical="center"/>
      <protection locked="0"/>
    </xf>
    <xf numFmtId="179" fontId="3" fillId="2" borderId="2" xfId="0" applyNumberFormat="1" applyFont="1" applyFill="1" applyBorder="1" applyAlignment="1" applyProtection="1">
      <alignment horizontal="center" vertical="center" shrinkToFit="1"/>
      <protection locked="0"/>
    </xf>
    <xf numFmtId="0" fontId="8" fillId="0" borderId="123" xfId="0" applyFont="1" applyFill="1" applyBorder="1" applyAlignment="1" applyProtection="1">
      <alignment horizontal="center" vertical="center" shrinkToFit="1"/>
    </xf>
    <xf numFmtId="0" fontId="8" fillId="0" borderId="128" xfId="0" applyFont="1" applyFill="1" applyBorder="1" applyAlignment="1" applyProtection="1">
      <alignment horizontal="center" vertical="center" shrinkToFit="1"/>
    </xf>
    <xf numFmtId="0" fontId="8" fillId="0" borderId="129" xfId="0" applyFont="1" applyFill="1" applyBorder="1" applyAlignment="1" applyProtection="1">
      <alignment horizontal="center" vertical="center" shrinkToFit="1"/>
    </xf>
    <xf numFmtId="0" fontId="8" fillId="0" borderId="1" xfId="0" applyNumberFormat="1" applyFont="1" applyFill="1" applyBorder="1" applyAlignment="1" applyProtection="1">
      <alignment horizontal="center" vertical="center" shrinkToFit="1"/>
    </xf>
    <xf numFmtId="0" fontId="8" fillId="0" borderId="34" xfId="0" applyNumberFormat="1" applyFont="1" applyFill="1" applyBorder="1" applyAlignment="1" applyProtection="1">
      <alignment horizontal="center" vertical="center" shrinkToFit="1"/>
    </xf>
    <xf numFmtId="179" fontId="3" fillId="2" borderId="1" xfId="0" applyNumberFormat="1" applyFont="1" applyFill="1" applyBorder="1" applyAlignment="1" applyProtection="1">
      <alignment horizontal="center" vertical="center" shrinkToFit="1"/>
      <protection locked="0"/>
    </xf>
    <xf numFmtId="0" fontId="11" fillId="0" borderId="57" xfId="0" applyFont="1" applyBorder="1" applyAlignment="1" applyProtection="1">
      <alignment horizontal="center" vertical="center"/>
    </xf>
    <xf numFmtId="0" fontId="11" fillId="0" borderId="126" xfId="0" applyFont="1" applyBorder="1" applyAlignment="1" applyProtection="1">
      <alignment horizontal="center" vertical="center"/>
    </xf>
    <xf numFmtId="0" fontId="0" fillId="0" borderId="123" xfId="0" applyFill="1" applyBorder="1" applyAlignment="1" applyProtection="1">
      <alignment horizontal="center" vertical="center" wrapText="1"/>
    </xf>
    <xf numFmtId="0" fontId="0" fillId="0" borderId="3" xfId="0" applyBorder="1" applyAlignment="1" applyProtection="1">
      <alignment vertical="center" wrapText="1"/>
    </xf>
    <xf numFmtId="0" fontId="0" fillId="0" borderId="38" xfId="0" applyBorder="1" applyAlignment="1" applyProtection="1">
      <alignment vertical="center" wrapText="1"/>
    </xf>
    <xf numFmtId="0" fontId="0" fillId="0" borderId="0" xfId="0" applyBorder="1" applyAlignment="1" applyProtection="1">
      <alignment vertical="center" wrapText="1"/>
    </xf>
    <xf numFmtId="179" fontId="1" fillId="0" borderId="1" xfId="0" applyNumberFormat="1" applyFont="1" applyBorder="1" applyProtection="1">
      <alignment vertical="center"/>
      <protection locked="0"/>
    </xf>
    <xf numFmtId="179" fontId="1" fillId="0" borderId="2" xfId="0" applyNumberFormat="1" applyFont="1" applyBorder="1" applyProtection="1">
      <alignment vertical="center"/>
      <protection locked="0"/>
    </xf>
    <xf numFmtId="49" fontId="8" fillId="0" borderId="34" xfId="0" applyNumberFormat="1" applyFont="1" applyFill="1" applyBorder="1" applyAlignment="1" applyProtection="1">
      <alignment horizontal="center" vertical="center" shrinkToFit="1"/>
    </xf>
    <xf numFmtId="0" fontId="14" fillId="0" borderId="1" xfId="0" applyFont="1" applyFill="1" applyBorder="1" applyAlignment="1" applyProtection="1">
      <alignment vertical="center" shrinkToFit="1"/>
    </xf>
    <xf numFmtId="0" fontId="8" fillId="0" borderId="24" xfId="0" applyFont="1" applyFill="1" applyBorder="1" applyAlignment="1" applyProtection="1">
      <alignment horizontal="center" vertical="center" shrinkToFit="1"/>
    </xf>
    <xf numFmtId="0" fontId="14" fillId="0" borderId="2" xfId="0" applyFont="1" applyFill="1" applyBorder="1" applyAlignment="1" applyProtection="1">
      <alignment vertical="center" shrinkToFit="1"/>
    </xf>
    <xf numFmtId="176" fontId="11" fillId="2" borderId="25" xfId="0" applyNumberFormat="1" applyFont="1" applyFill="1" applyBorder="1" applyAlignment="1" applyProtection="1">
      <alignment horizontal="center" vertical="center" shrinkToFit="1"/>
      <protection locked="0"/>
    </xf>
    <xf numFmtId="176" fontId="11" fillId="2" borderId="29" xfId="0" applyNumberFormat="1" applyFont="1" applyFill="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0" borderId="35" xfId="0" applyFont="1" applyBorder="1" applyAlignment="1" applyProtection="1">
      <alignment horizontal="center" vertical="center" shrinkToFit="1"/>
    </xf>
    <xf numFmtId="176" fontId="11" fillId="2" borderId="61" xfId="0" applyNumberFormat="1" applyFont="1" applyFill="1" applyBorder="1" applyAlignment="1" applyProtection="1">
      <alignment horizontal="center" vertical="center" shrinkToFit="1"/>
      <protection locked="0"/>
    </xf>
    <xf numFmtId="176" fontId="11" fillId="2" borderId="30" xfId="0" applyNumberFormat="1" applyFont="1" applyFill="1" applyBorder="1" applyAlignment="1" applyProtection="1">
      <alignment horizontal="center" vertical="center" shrinkToFit="1"/>
      <protection locked="0"/>
    </xf>
    <xf numFmtId="0" fontId="8" fillId="0" borderId="23" xfId="0" applyFont="1" applyBorder="1" applyAlignment="1" applyProtection="1">
      <alignment horizontal="center" vertical="center" shrinkToFit="1"/>
    </xf>
    <xf numFmtId="0" fontId="8" fillId="0" borderId="32" xfId="0" applyFont="1" applyBorder="1" applyAlignment="1" applyProtection="1">
      <alignment horizontal="center" vertical="center" shrinkToFit="1"/>
    </xf>
    <xf numFmtId="179" fontId="1" fillId="0" borderId="4" xfId="0" applyNumberFormat="1" applyFont="1" applyBorder="1" applyProtection="1">
      <alignment vertical="center"/>
      <protection locked="0"/>
    </xf>
    <xf numFmtId="0" fontId="0" fillId="0" borderId="123" xfId="0" applyBorder="1" applyAlignment="1" applyProtection="1">
      <alignment horizontal="center" vertical="center" shrinkToFit="1"/>
    </xf>
    <xf numFmtId="0" fontId="11" fillId="0" borderId="3" xfId="0" applyFont="1" applyBorder="1" applyAlignment="1" applyProtection="1">
      <alignment horizontal="center" vertical="center" shrinkToFit="1"/>
    </xf>
    <xf numFmtId="0" fontId="11" fillId="0" borderId="62" xfId="0" applyFont="1" applyBorder="1" applyAlignment="1" applyProtection="1">
      <alignment horizontal="center" vertical="center" shrinkToFit="1"/>
    </xf>
    <xf numFmtId="0" fontId="1" fillId="0" borderId="61" xfId="0" applyFont="1" applyBorder="1" applyAlignment="1" applyProtection="1">
      <alignment horizontal="center" vertical="center" shrinkToFit="1"/>
    </xf>
    <xf numFmtId="0" fontId="1" fillId="0" borderId="62" xfId="0" applyFont="1" applyBorder="1" applyAlignment="1" applyProtection="1">
      <alignment horizontal="center" vertical="center" shrinkToFit="1"/>
    </xf>
    <xf numFmtId="0" fontId="11" fillId="0" borderId="125" xfId="0" applyFont="1" applyBorder="1" applyAlignment="1" applyProtection="1">
      <alignment horizontal="center" vertical="center" shrinkToFit="1"/>
    </xf>
    <xf numFmtId="0" fontId="11" fillId="0" borderId="58" xfId="0" applyFont="1" applyBorder="1" applyAlignment="1" applyProtection="1">
      <alignment horizontal="center" vertical="center" shrinkToFit="1"/>
    </xf>
    <xf numFmtId="0" fontId="11" fillId="0" borderId="59" xfId="0" applyFont="1" applyBorder="1" applyAlignment="1" applyProtection="1">
      <alignment horizontal="center" vertical="center" shrinkToFit="1"/>
    </xf>
    <xf numFmtId="0" fontId="11" fillId="0" borderId="23" xfId="0" applyFont="1" applyBorder="1" applyAlignment="1" applyProtection="1">
      <alignment horizontal="center" vertical="center" shrinkToFit="1"/>
    </xf>
    <xf numFmtId="0" fontId="11" fillId="0" borderId="2" xfId="0" applyFont="1" applyBorder="1" applyAlignment="1" applyProtection="1">
      <alignment horizontal="center" vertical="center" shrinkToFit="1"/>
    </xf>
    <xf numFmtId="0" fontId="11" fillId="0" borderId="32" xfId="0" applyFont="1" applyBorder="1" applyAlignment="1" applyProtection="1">
      <alignment horizontal="center" vertical="center" shrinkToFit="1"/>
    </xf>
    <xf numFmtId="0" fontId="11" fillId="0" borderId="61" xfId="0" applyFont="1" applyBorder="1" applyAlignment="1" applyProtection="1">
      <alignment horizontal="center" vertical="center" shrinkToFit="1"/>
    </xf>
    <xf numFmtId="0" fontId="11" fillId="0" borderId="30" xfId="0" applyFont="1" applyBorder="1" applyAlignment="1" applyProtection="1">
      <alignment horizontal="center" vertical="center" shrinkToFit="1"/>
    </xf>
    <xf numFmtId="0" fontId="0" fillId="0" borderId="126" xfId="0" applyBorder="1" applyAlignment="1" applyProtection="1">
      <alignment horizontal="center" vertical="center"/>
    </xf>
    <xf numFmtId="0" fontId="16" fillId="0" borderId="123" xfId="0" applyFont="1" applyBorder="1" applyAlignment="1" applyProtection="1">
      <alignment horizontal="center" shrinkToFit="1"/>
    </xf>
    <xf numFmtId="0" fontId="0" fillId="0" borderId="53" xfId="0" applyBorder="1" applyAlignment="1" applyProtection="1">
      <alignment horizontal="center" vertical="center"/>
    </xf>
    <xf numFmtId="0" fontId="0" fillId="0" borderId="3" xfId="0" applyFill="1" applyBorder="1" applyAlignment="1" applyProtection="1">
      <alignment horizontal="center" vertical="center" wrapText="1"/>
    </xf>
    <xf numFmtId="0" fontId="0" fillId="0" borderId="38" xfId="0"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25" xfId="0" applyFill="1" applyBorder="1" applyAlignment="1" applyProtection="1">
      <alignment horizontal="center" vertical="center" wrapText="1"/>
    </xf>
    <xf numFmtId="0" fontId="0" fillId="0" borderId="29" xfId="0" applyFill="1" applyBorder="1" applyAlignment="1" applyProtection="1">
      <alignment horizontal="center" vertical="center" wrapText="1"/>
    </xf>
    <xf numFmtId="0" fontId="11" fillId="0" borderId="57" xfId="0" applyFont="1" applyBorder="1" applyAlignment="1" applyProtection="1">
      <alignment horizontal="center" vertical="center" wrapText="1"/>
    </xf>
    <xf numFmtId="0" fontId="11" fillId="0" borderId="126" xfId="0" applyFont="1" applyBorder="1" applyAlignment="1" applyProtection="1">
      <alignment horizontal="center" vertical="center" wrapText="1"/>
    </xf>
    <xf numFmtId="0" fontId="0" fillId="0" borderId="53" xfId="0" applyBorder="1" applyAlignment="1" applyProtection="1">
      <alignment horizontal="center" vertical="center" wrapText="1"/>
    </xf>
    <xf numFmtId="0" fontId="0" fillId="0" borderId="60" xfId="0" applyFill="1" applyBorder="1" applyAlignment="1" applyProtection="1">
      <alignment horizontal="center" vertical="center" wrapText="1"/>
    </xf>
    <xf numFmtId="0" fontId="0" fillId="0" borderId="40" xfId="0" applyFill="1" applyBorder="1" applyAlignment="1" applyProtection="1">
      <alignment horizontal="center" vertical="center" wrapText="1"/>
    </xf>
    <xf numFmtId="0" fontId="0" fillId="0" borderId="25" xfId="0" applyBorder="1" applyAlignment="1" applyProtection="1">
      <alignment horizontal="center" vertical="center" wrapText="1"/>
    </xf>
    <xf numFmtId="0" fontId="0" fillId="0" borderId="35" xfId="0" applyBorder="1" applyAlignment="1" applyProtection="1">
      <alignment horizontal="center" vertical="center" wrapText="1"/>
    </xf>
    <xf numFmtId="0" fontId="11" fillId="0" borderId="57" xfId="0" applyFont="1" applyBorder="1" applyAlignment="1" applyProtection="1">
      <alignment horizontal="center" vertical="center" shrinkToFit="1"/>
    </xf>
    <xf numFmtId="0" fontId="11" fillId="0" borderId="126" xfId="0" applyFont="1" applyBorder="1" applyAlignment="1" applyProtection="1">
      <alignment horizontal="center" vertical="center" shrinkToFit="1"/>
    </xf>
    <xf numFmtId="0" fontId="0" fillId="0" borderId="126" xfId="0" applyBorder="1" applyAlignment="1" applyProtection="1">
      <alignment horizontal="center" vertical="center" shrinkToFit="1"/>
    </xf>
    <xf numFmtId="0" fontId="0" fillId="0" borderId="53" xfId="0" applyBorder="1" applyAlignment="1" applyProtection="1">
      <alignment horizontal="center" vertical="center" shrinkToFit="1"/>
    </xf>
    <xf numFmtId="0" fontId="0" fillId="0" borderId="25" xfId="0" applyBorder="1" applyAlignment="1" applyProtection="1">
      <alignment vertical="center" wrapText="1"/>
    </xf>
    <xf numFmtId="0" fontId="0" fillId="0" borderId="29" xfId="0" applyBorder="1" applyAlignment="1" applyProtection="1">
      <alignment vertical="center" wrapText="1"/>
    </xf>
    <xf numFmtId="0" fontId="16" fillId="0" borderId="123" xfId="0" applyFont="1" applyBorder="1" applyAlignment="1" applyProtection="1">
      <alignment vertical="center" shrinkToFit="1"/>
    </xf>
    <xf numFmtId="0" fontId="16" fillId="0" borderId="3" xfId="0" applyFont="1" applyBorder="1" applyAlignment="1" applyProtection="1">
      <alignment vertical="center" shrinkToFit="1"/>
    </xf>
    <xf numFmtId="0" fontId="16" fillId="0" borderId="128" xfId="0" applyFont="1" applyBorder="1" applyAlignment="1" applyProtection="1">
      <alignment vertical="center" shrinkToFit="1"/>
    </xf>
    <xf numFmtId="0" fontId="39" fillId="0" borderId="0" xfId="0" applyFont="1" applyAlignment="1" applyProtection="1">
      <alignment horizontal="left" vertical="center" shrinkToFit="1"/>
    </xf>
    <xf numFmtId="176" fontId="13" fillId="2" borderId="81" xfId="0" applyNumberFormat="1" applyFont="1" applyFill="1" applyBorder="1" applyAlignment="1" applyProtection="1">
      <alignment horizontal="center" vertical="center"/>
      <protection locked="0"/>
    </xf>
    <xf numFmtId="176" fontId="13" fillId="2" borderId="29" xfId="0" applyNumberFormat="1" applyFont="1" applyFill="1" applyBorder="1" applyAlignment="1" applyProtection="1">
      <alignment horizontal="center" vertical="center"/>
      <protection locked="0"/>
    </xf>
    <xf numFmtId="0" fontId="16" fillId="0" borderId="61"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0" borderId="174" xfId="0" applyFont="1" applyFill="1" applyBorder="1" applyAlignment="1" applyProtection="1">
      <alignment horizontal="center" vertical="center"/>
    </xf>
    <xf numFmtId="176" fontId="13" fillId="2" borderId="27" xfId="0" applyNumberFormat="1" applyFont="1" applyFill="1" applyBorder="1" applyAlignment="1" applyProtection="1">
      <alignment horizontal="center" vertical="center"/>
      <protection locked="0"/>
    </xf>
    <xf numFmtId="176" fontId="13" fillId="2" borderId="2" xfId="0" applyNumberFormat="1" applyFont="1" applyFill="1" applyBorder="1" applyAlignment="1" applyProtection="1">
      <alignment horizontal="center" vertical="center"/>
      <protection locked="0"/>
    </xf>
    <xf numFmtId="0" fontId="0" fillId="0" borderId="195" xfId="0" applyBorder="1" applyProtection="1">
      <alignment vertical="center"/>
    </xf>
    <xf numFmtId="0" fontId="0" fillId="0" borderId="25" xfId="0" applyBorder="1" applyProtection="1">
      <alignment vertical="center"/>
    </xf>
    <xf numFmtId="0" fontId="0" fillId="0" borderId="39" xfId="0" applyBorder="1" applyProtection="1">
      <alignment vertical="center"/>
    </xf>
    <xf numFmtId="49" fontId="0" fillId="0" borderId="0" xfId="0" applyNumberFormat="1" applyFont="1" applyFill="1" applyBorder="1" applyAlignment="1">
      <alignment horizontal="center" vertical="center" shrinkToFit="1"/>
    </xf>
    <xf numFmtId="181" fontId="25" fillId="0" borderId="64" xfId="0" applyNumberFormat="1" applyFont="1" applyFill="1" applyBorder="1" applyAlignment="1">
      <alignment horizontal="center" vertical="center" shrinkToFit="1"/>
    </xf>
    <xf numFmtId="181" fontId="25" fillId="0" borderId="62" xfId="0" applyNumberFormat="1" applyFont="1" applyFill="1" applyBorder="1" applyAlignment="1">
      <alignment horizontal="center" vertical="center" shrinkToFit="1"/>
    </xf>
    <xf numFmtId="0" fontId="25" fillId="0" borderId="61" xfId="0" applyFont="1" applyFill="1" applyBorder="1" applyAlignment="1">
      <alignment horizontal="center" vertical="center" shrinkToFit="1"/>
    </xf>
    <xf numFmtId="0" fontId="25" fillId="0" borderId="30" xfId="0" applyFont="1" applyFill="1" applyBorder="1" applyAlignment="1">
      <alignment horizontal="center" vertical="center" shrinkToFit="1"/>
    </xf>
    <xf numFmtId="0" fontId="25" fillId="0" borderId="124" xfId="0" applyFont="1" applyFill="1" applyBorder="1" applyAlignment="1">
      <alignment horizontal="center" vertical="center" shrinkToFit="1"/>
    </xf>
    <xf numFmtId="0" fontId="25" fillId="0" borderId="0" xfId="0" applyFont="1" applyFill="1" applyBorder="1" applyAlignment="1">
      <alignment horizontal="center" vertical="center"/>
    </xf>
    <xf numFmtId="0" fontId="0" fillId="0" borderId="199" xfId="0" applyFont="1" applyFill="1" applyBorder="1" applyAlignment="1">
      <alignment vertical="center" shrinkToFit="1"/>
    </xf>
    <xf numFmtId="0" fontId="0" fillId="0" borderId="200" xfId="0" applyFont="1" applyFill="1" applyBorder="1" applyAlignment="1">
      <alignment vertical="center" shrinkToFit="1"/>
    </xf>
    <xf numFmtId="0" fontId="9" fillId="0" borderId="0" xfId="0" applyFont="1" applyFill="1" applyBorder="1" applyAlignment="1">
      <alignment horizontal="left" vertical="center" wrapText="1"/>
    </xf>
    <xf numFmtId="0" fontId="8" fillId="0" borderId="0" xfId="0" applyFont="1" applyFill="1" applyBorder="1" applyAlignment="1">
      <alignment horizontal="left" vertical="top"/>
    </xf>
    <xf numFmtId="0" fontId="3" fillId="0" borderId="0" xfId="0" applyFont="1" applyFill="1" applyBorder="1" applyAlignment="1">
      <alignment horizontal="center" vertical="top" shrinkToFit="1"/>
    </xf>
    <xf numFmtId="0" fontId="0" fillId="0" borderId="0" xfId="0" applyFont="1" applyFill="1" applyBorder="1" applyAlignment="1">
      <alignment vertical="center" shrinkToFit="1"/>
    </xf>
    <xf numFmtId="0" fontId="0" fillId="0" borderId="223" xfId="0" applyFont="1" applyFill="1" applyBorder="1" applyAlignment="1">
      <alignment horizontal="center" vertical="center" textRotation="255"/>
    </xf>
    <xf numFmtId="0" fontId="0" fillId="0" borderId="224" xfId="0" applyFont="1" applyFill="1" applyBorder="1" applyAlignment="1">
      <alignment vertical="center"/>
    </xf>
    <xf numFmtId="0" fontId="0" fillId="0" borderId="61" xfId="0" applyFont="1" applyFill="1" applyBorder="1" applyAlignment="1">
      <alignment horizontal="center" vertical="center" shrinkToFit="1"/>
    </xf>
    <xf numFmtId="0" fontId="0" fillId="0" borderId="62" xfId="0" applyFont="1" applyFill="1" applyBorder="1" applyAlignment="1">
      <alignment horizontal="center" vertical="center" shrinkToFit="1"/>
    </xf>
    <xf numFmtId="0" fontId="9" fillId="0" borderId="225" xfId="0" applyFont="1" applyFill="1" applyBorder="1" applyAlignment="1">
      <alignment horizontal="center" vertical="center" shrinkToFit="1"/>
    </xf>
    <xf numFmtId="0" fontId="9" fillId="0" borderId="226" xfId="0" applyFont="1" applyFill="1" applyBorder="1" applyAlignment="1">
      <alignment vertical="center" shrinkToFit="1"/>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shrinkToFit="1"/>
    </xf>
    <xf numFmtId="49" fontId="0" fillId="0" borderId="125" xfId="0" applyNumberFormat="1" applyFont="1" applyFill="1" applyBorder="1" applyAlignment="1">
      <alignment horizontal="center" vertical="center" shrinkToFit="1"/>
    </xf>
    <xf numFmtId="49" fontId="0" fillId="0" borderId="59" xfId="0" applyNumberFormat="1" applyFont="1" applyFill="1" applyBorder="1" applyAlignment="1">
      <alignment horizontal="center" vertical="center" shrinkToFit="1"/>
    </xf>
    <xf numFmtId="0" fontId="1" fillId="0" borderId="0" xfId="0" applyFont="1" applyFill="1" applyBorder="1" applyAlignment="1">
      <alignment horizontal="right" vertical="center" shrinkToFit="1"/>
    </xf>
    <xf numFmtId="180" fontId="1" fillId="0" borderId="0" xfId="0" applyNumberFormat="1" applyFont="1" applyFill="1" applyBorder="1" applyAlignment="1">
      <alignment horizontal="left" vertical="center" shrinkToFit="1"/>
    </xf>
    <xf numFmtId="0" fontId="27" fillId="0" borderId="228" xfId="1" applyNumberFormat="1" applyFont="1" applyFill="1" applyBorder="1" applyAlignment="1">
      <alignment horizontal="center" vertical="center"/>
    </xf>
    <xf numFmtId="0" fontId="28" fillId="0" borderId="229" xfId="0" applyFont="1" applyFill="1" applyBorder="1" applyAlignment="1">
      <alignment horizontal="center" vertical="center"/>
    </xf>
    <xf numFmtId="0" fontId="28" fillId="0" borderId="230" xfId="0" applyFont="1" applyFill="1" applyBorder="1" applyAlignment="1">
      <alignment horizontal="center" vertical="center"/>
    </xf>
    <xf numFmtId="0" fontId="6" fillId="0" borderId="0" xfId="0" applyFont="1" applyFill="1" applyBorder="1" applyAlignment="1">
      <alignment vertical="center" textRotation="255" wrapText="1"/>
    </xf>
    <xf numFmtId="0" fontId="0" fillId="0" borderId="0" xfId="0" applyFont="1" applyFill="1" applyBorder="1" applyAlignment="1">
      <alignment vertical="center" wrapText="1"/>
    </xf>
    <xf numFmtId="49" fontId="0" fillId="0" borderId="209" xfId="0" applyNumberFormat="1" applyFont="1" applyFill="1" applyBorder="1" applyAlignment="1">
      <alignment horizontal="center" vertical="center" shrinkToFit="1"/>
    </xf>
    <xf numFmtId="49" fontId="0" fillId="0" borderId="210" xfId="0" applyNumberFormat="1" applyFont="1" applyFill="1" applyBorder="1" applyAlignment="1">
      <alignment horizontal="center" vertical="center" shrinkToFit="1"/>
    </xf>
    <xf numFmtId="0" fontId="1" fillId="0" borderId="214" xfId="0" applyFont="1" applyFill="1" applyBorder="1" applyAlignment="1">
      <alignment horizontal="center" vertical="center" shrinkToFit="1"/>
    </xf>
    <xf numFmtId="0" fontId="1" fillId="0" borderId="215" xfId="0" applyFont="1" applyFill="1" applyBorder="1" applyAlignment="1">
      <alignment horizontal="center" vertical="center" shrinkToFit="1"/>
    </xf>
    <xf numFmtId="0" fontId="0" fillId="0" borderId="57" xfId="0" applyFont="1" applyFill="1" applyBorder="1" applyAlignment="1">
      <alignment vertical="center" textRotation="255" shrinkToFit="1"/>
    </xf>
    <xf numFmtId="0" fontId="0" fillId="0" borderId="216" xfId="0" applyFont="1" applyFill="1" applyBorder="1" applyAlignment="1">
      <alignment vertical="center" textRotation="255" shrinkToFit="1"/>
    </xf>
    <xf numFmtId="0" fontId="32" fillId="0" borderId="128" xfId="0" applyFont="1" applyFill="1" applyBorder="1" applyAlignment="1">
      <alignment horizontal="center" vertical="center" shrinkToFit="1"/>
    </xf>
    <xf numFmtId="0" fontId="32" fillId="0" borderId="129" xfId="0" applyFont="1" applyFill="1" applyBorder="1" applyAlignment="1">
      <alignment horizontal="center" vertical="center" shrinkToFit="1"/>
    </xf>
    <xf numFmtId="0" fontId="32" fillId="0" borderId="196" xfId="0" applyFont="1" applyFill="1" applyBorder="1" applyAlignment="1">
      <alignment horizontal="center" vertical="center" shrinkToFit="1"/>
    </xf>
    <xf numFmtId="0" fontId="32" fillId="0" borderId="197" xfId="0" applyFont="1" applyFill="1" applyBorder="1" applyAlignment="1">
      <alignment horizontal="center" vertical="center" shrinkToFit="1"/>
    </xf>
    <xf numFmtId="49" fontId="1" fillId="0" borderId="0" xfId="0" applyNumberFormat="1"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0" fillId="0" borderId="57" xfId="0" applyFont="1" applyFill="1" applyBorder="1" applyAlignment="1">
      <alignment horizontal="center" vertical="center" textRotation="255" shrinkToFit="1"/>
    </xf>
    <xf numFmtId="0" fontId="0" fillId="0" borderId="126" xfId="0" applyFont="1" applyFill="1" applyBorder="1" applyAlignment="1">
      <alignment vertical="center" textRotation="255" shrinkToFit="1"/>
    </xf>
    <xf numFmtId="0" fontId="0" fillId="0" borderId="53" xfId="0" applyFont="1" applyFill="1" applyBorder="1" applyAlignment="1">
      <alignment vertical="center" textRotation="255" shrinkToFit="1"/>
    </xf>
    <xf numFmtId="49" fontId="0" fillId="0" borderId="23" xfId="0" applyNumberFormat="1" applyFont="1" applyFill="1" applyBorder="1" applyAlignment="1">
      <alignment horizontal="center" vertical="center" shrinkToFit="1"/>
    </xf>
    <xf numFmtId="49" fontId="0" fillId="0" borderId="32" xfId="0" applyNumberFormat="1" applyFont="1" applyFill="1" applyBorder="1" applyAlignment="1">
      <alignment horizontal="center" vertical="center" shrinkToFit="1"/>
    </xf>
    <xf numFmtId="180" fontId="10" fillId="0" borderId="211" xfId="1" applyNumberFormat="1" applyFont="1" applyFill="1" applyBorder="1" applyAlignment="1">
      <alignment horizontal="center" vertical="center" shrinkToFit="1"/>
    </xf>
    <xf numFmtId="0" fontId="0" fillId="0" borderId="163" xfId="0" applyFont="1" applyFill="1" applyBorder="1" applyAlignment="1">
      <alignment vertical="center"/>
    </xf>
    <xf numFmtId="180" fontId="10" fillId="0" borderId="211" xfId="0" applyNumberFormat="1" applyFont="1" applyFill="1" applyBorder="1" applyAlignment="1">
      <alignment horizontal="center" vertical="center" shrinkToFit="1"/>
    </xf>
    <xf numFmtId="180" fontId="10" fillId="0" borderId="227" xfId="0" applyNumberFormat="1" applyFont="1" applyFill="1" applyBorder="1" applyAlignment="1">
      <alignment horizontal="center" vertical="center" shrinkToFit="1"/>
    </xf>
    <xf numFmtId="0" fontId="0" fillId="0" borderId="185" xfId="0" applyFont="1" applyFill="1" applyBorder="1" applyAlignment="1">
      <alignment vertical="center"/>
    </xf>
    <xf numFmtId="0" fontId="9" fillId="0" borderId="0" xfId="0" applyFont="1" applyFill="1" applyBorder="1" applyAlignment="1">
      <alignment horizontal="center" vertical="center" textRotation="255"/>
    </xf>
    <xf numFmtId="0" fontId="9" fillId="0" borderId="0" xfId="0" applyFont="1" applyFill="1" applyBorder="1" applyAlignment="1">
      <alignment vertical="center" textRotation="255"/>
    </xf>
    <xf numFmtId="49" fontId="0" fillId="0" borderId="24" xfId="0" applyNumberFormat="1" applyFont="1" applyFill="1" applyBorder="1" applyAlignment="1">
      <alignment horizontal="center" vertical="center" shrinkToFit="1"/>
    </xf>
    <xf numFmtId="49" fontId="0" fillId="0" borderId="34" xfId="0" applyNumberFormat="1" applyFont="1" applyFill="1" applyBorder="1" applyAlignment="1">
      <alignment horizontal="center" vertical="center" shrinkToFit="1"/>
    </xf>
    <xf numFmtId="0" fontId="1" fillId="0" borderId="0" xfId="0" applyFont="1" applyFill="1" applyBorder="1" applyAlignment="1">
      <alignment vertical="center" shrinkToFit="1"/>
    </xf>
    <xf numFmtId="0" fontId="0" fillId="0" borderId="148" xfId="0" applyFont="1" applyFill="1" applyBorder="1" applyAlignment="1">
      <alignment horizontal="center" vertical="center" shrinkToFit="1"/>
    </xf>
    <xf numFmtId="0" fontId="0" fillId="0" borderId="149" xfId="0" applyFont="1" applyFill="1" applyBorder="1" applyAlignment="1">
      <alignment horizontal="center" vertical="center" shrinkToFit="1"/>
    </xf>
    <xf numFmtId="0" fontId="0" fillId="0" borderId="153" xfId="0"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0" fillId="0" borderId="29" xfId="0" applyFont="1" applyFill="1" applyBorder="1" applyAlignment="1">
      <alignment vertical="center" shrinkToFit="1"/>
    </xf>
    <xf numFmtId="0" fontId="0" fillId="0" borderId="35" xfId="0" applyFont="1" applyFill="1" applyBorder="1" applyAlignment="1">
      <alignment vertical="center" shrinkToFit="1"/>
    </xf>
    <xf numFmtId="0" fontId="6" fillId="0" borderId="225" xfId="0" applyFont="1" applyFill="1" applyBorder="1" applyAlignment="1">
      <alignment horizontal="center" vertical="center" shrinkToFit="1"/>
    </xf>
    <xf numFmtId="0" fontId="6" fillId="0" borderId="226" xfId="0" applyFont="1" applyFill="1" applyBorder="1" applyAlignment="1">
      <alignment horizontal="center" vertical="center" shrinkToFit="1"/>
    </xf>
    <xf numFmtId="0" fontId="0" fillId="0" borderId="57" xfId="0" applyFont="1" applyFill="1" applyBorder="1" applyAlignment="1">
      <alignment horizontal="center" vertical="center" textRotation="255"/>
    </xf>
    <xf numFmtId="0" fontId="0" fillId="0" borderId="126" xfId="0" applyFont="1" applyFill="1" applyBorder="1" applyAlignment="1">
      <alignment horizontal="center" vertical="center" textRotation="255"/>
    </xf>
    <xf numFmtId="0" fontId="0" fillId="0" borderId="126" xfId="0" applyFont="1" applyFill="1" applyBorder="1" applyAlignment="1">
      <alignment horizontal="center" vertical="center"/>
    </xf>
    <xf numFmtId="0" fontId="0" fillId="0" borderId="53" xfId="0" applyFont="1" applyFill="1" applyBorder="1" applyAlignment="1">
      <alignment vertical="center"/>
    </xf>
    <xf numFmtId="49" fontId="7" fillId="0" borderId="231" xfId="0" applyNumberFormat="1" applyFont="1" applyFill="1" applyBorder="1" applyAlignment="1">
      <alignment horizontal="center" vertical="center" shrinkToFit="1"/>
    </xf>
    <xf numFmtId="49" fontId="7" fillId="0" borderId="232" xfId="0" applyNumberFormat="1" applyFont="1" applyFill="1" applyBorder="1" applyAlignment="1">
      <alignment horizontal="center" vertical="center" shrinkToFit="1"/>
    </xf>
    <xf numFmtId="38" fontId="7" fillId="0" borderId="233" xfId="1" applyFont="1" applyFill="1" applyBorder="1" applyAlignment="1">
      <alignment horizontal="center" vertical="center" shrinkToFit="1"/>
    </xf>
    <xf numFmtId="0" fontId="0" fillId="0" borderId="234" xfId="0" applyFont="1" applyFill="1" applyBorder="1" applyAlignment="1">
      <alignment vertical="center"/>
    </xf>
    <xf numFmtId="0" fontId="0" fillId="0" borderId="235" xfId="0" applyFont="1" applyFill="1" applyBorder="1" applyAlignment="1">
      <alignment vertical="center"/>
    </xf>
    <xf numFmtId="0" fontId="0" fillId="0" borderId="236" xfId="0" applyFont="1" applyFill="1" applyBorder="1" applyAlignment="1">
      <alignment vertical="center"/>
    </xf>
    <xf numFmtId="0" fontId="0" fillId="0" borderId="237" xfId="0" applyFont="1" applyFill="1" applyBorder="1" applyAlignment="1">
      <alignment vertical="center"/>
    </xf>
    <xf numFmtId="0" fontId="0" fillId="0" borderId="238" xfId="0" applyFont="1" applyFill="1" applyBorder="1" applyAlignment="1">
      <alignment vertical="center"/>
    </xf>
    <xf numFmtId="0" fontId="0" fillId="0" borderId="239" xfId="0" applyFont="1" applyFill="1" applyBorder="1" applyAlignment="1">
      <alignment vertical="center"/>
    </xf>
    <xf numFmtId="0" fontId="0" fillId="0" borderId="240" xfId="0" applyFont="1" applyFill="1" applyBorder="1" applyAlignment="1">
      <alignment vertical="center"/>
    </xf>
    <xf numFmtId="0" fontId="0" fillId="0" borderId="241" xfId="0" applyFont="1" applyFill="1" applyBorder="1" applyAlignment="1">
      <alignment vertical="center"/>
    </xf>
    <xf numFmtId="49" fontId="7" fillId="0" borderId="24" xfId="0" applyNumberFormat="1" applyFont="1" applyFill="1" applyBorder="1" applyAlignment="1">
      <alignment horizontal="center" vertical="center" shrinkToFit="1"/>
    </xf>
    <xf numFmtId="49" fontId="7" fillId="0" borderId="34" xfId="0" applyNumberFormat="1" applyFont="1" applyFill="1" applyBorder="1" applyAlignment="1">
      <alignment horizontal="center" vertical="center" shrinkToFit="1"/>
    </xf>
    <xf numFmtId="49" fontId="7" fillId="0" borderId="207" xfId="0" applyNumberFormat="1" applyFont="1" applyFill="1" applyBorder="1" applyAlignment="1">
      <alignment horizontal="center" vertical="center" shrinkToFit="1"/>
    </xf>
    <xf numFmtId="49" fontId="7" fillId="0" borderId="208" xfId="0" applyNumberFormat="1" applyFont="1" applyFill="1" applyBorder="1" applyAlignment="1">
      <alignment horizontal="center" vertical="center" shrinkToFit="1"/>
    </xf>
    <xf numFmtId="182" fontId="13" fillId="0" borderId="204" xfId="0" applyNumberFormat="1" applyFont="1" applyFill="1" applyBorder="1" applyAlignment="1">
      <alignment vertical="center" shrinkToFit="1"/>
    </xf>
    <xf numFmtId="182" fontId="13" fillId="0" borderId="205" xfId="0" applyNumberFormat="1" applyFont="1" applyFill="1" applyBorder="1" applyAlignment="1">
      <alignment vertical="center" shrinkToFit="1"/>
    </xf>
    <xf numFmtId="182" fontId="13" fillId="0" borderId="206" xfId="0" applyNumberFormat="1" applyFont="1" applyFill="1" applyBorder="1" applyAlignment="1">
      <alignment vertical="center" shrinkToFit="1"/>
    </xf>
    <xf numFmtId="0" fontId="25" fillId="0" borderId="201" xfId="0" applyFont="1" applyFill="1" applyBorder="1" applyAlignment="1">
      <alignment vertical="center" textRotation="255" shrinkToFit="1"/>
    </xf>
    <xf numFmtId="0" fontId="25" fillId="0" borderId="202" xfId="0" applyFont="1" applyFill="1" applyBorder="1" applyAlignment="1">
      <alignment vertical="center" textRotation="255" shrinkToFit="1"/>
    </xf>
    <xf numFmtId="0" fontId="25" fillId="0" borderId="203" xfId="0" applyFont="1" applyFill="1" applyBorder="1" applyAlignment="1">
      <alignment vertical="center" textRotation="255" shrinkToFit="1"/>
    </xf>
    <xf numFmtId="0" fontId="0" fillId="0" borderId="53" xfId="0" applyFont="1" applyFill="1" applyBorder="1" applyAlignment="1">
      <alignment horizontal="center" vertical="center" textRotation="255"/>
    </xf>
    <xf numFmtId="0" fontId="0" fillId="0" borderId="217" xfId="0" applyFont="1" applyFill="1" applyBorder="1" applyAlignment="1">
      <alignment vertical="center"/>
    </xf>
    <xf numFmtId="0" fontId="0" fillId="0" borderId="218" xfId="0" applyFont="1" applyFill="1" applyBorder="1" applyAlignment="1">
      <alignment vertical="center"/>
    </xf>
    <xf numFmtId="0" fontId="0" fillId="0" borderId="219" xfId="0" applyFont="1" applyFill="1" applyBorder="1" applyAlignment="1">
      <alignment vertical="center"/>
    </xf>
    <xf numFmtId="0" fontId="0" fillId="0" borderId="220" xfId="0" applyFont="1" applyFill="1" applyBorder="1" applyAlignment="1">
      <alignment vertical="center"/>
    </xf>
    <xf numFmtId="0" fontId="0" fillId="0" borderId="221" xfId="0" applyFont="1" applyFill="1" applyBorder="1" applyAlignment="1">
      <alignment vertical="center"/>
    </xf>
    <xf numFmtId="0" fontId="0" fillId="0" borderId="222" xfId="0" applyFont="1" applyFill="1" applyBorder="1" applyAlignment="1">
      <alignment vertical="center"/>
    </xf>
    <xf numFmtId="0" fontId="2" fillId="0" borderId="0" xfId="0" applyFont="1" applyFill="1" applyBorder="1" applyAlignment="1">
      <alignment vertical="center" textRotation="255" wrapText="1"/>
    </xf>
    <xf numFmtId="0" fontId="2" fillId="0" borderId="29" xfId="0" applyFont="1" applyFill="1" applyBorder="1" applyAlignment="1">
      <alignment vertical="center" textRotation="255" wrapText="1"/>
    </xf>
    <xf numFmtId="180" fontId="10" fillId="0" borderId="250" xfId="0" applyNumberFormat="1" applyFont="1" applyFill="1" applyBorder="1" applyAlignment="1">
      <alignment horizontal="center" vertical="center" shrinkToFit="1"/>
    </xf>
    <xf numFmtId="0" fontId="8" fillId="0" borderId="251" xfId="0" applyFont="1" applyFill="1" applyBorder="1" applyAlignment="1">
      <alignment horizontal="center" vertical="center" shrinkToFit="1"/>
    </xf>
    <xf numFmtId="0" fontId="8" fillId="0" borderId="163" xfId="0" applyFont="1" applyFill="1" applyBorder="1" applyAlignment="1">
      <alignment horizontal="center" vertical="center" shrinkToFit="1"/>
    </xf>
    <xf numFmtId="0" fontId="8" fillId="0" borderId="211" xfId="0" applyFont="1" applyFill="1" applyBorder="1" applyAlignment="1">
      <alignment horizontal="center" vertical="center" shrinkToFit="1"/>
    </xf>
    <xf numFmtId="0" fontId="8" fillId="0" borderId="212" xfId="0" applyFont="1" applyFill="1" applyBorder="1" applyAlignment="1">
      <alignment vertical="center" shrinkToFit="1"/>
    </xf>
    <xf numFmtId="0" fontId="8" fillId="0" borderId="213" xfId="0" applyFont="1" applyFill="1" applyBorder="1" applyAlignment="1">
      <alignment vertical="center" shrinkToFit="1"/>
    </xf>
    <xf numFmtId="0" fontId="27" fillId="0" borderId="228" xfId="1" applyNumberFormat="1" applyFont="1" applyFill="1" applyBorder="1" applyAlignment="1">
      <alignment horizontal="center" vertical="center" shrinkToFit="1"/>
    </xf>
    <xf numFmtId="0" fontId="28" fillId="0" borderId="229" xfId="0" applyFont="1" applyFill="1" applyBorder="1" applyAlignment="1">
      <alignment horizontal="center" vertical="center" shrinkToFit="1"/>
    </xf>
    <xf numFmtId="0" fontId="28" fillId="0" borderId="185" xfId="0" applyFont="1" applyFill="1" applyBorder="1" applyAlignment="1">
      <alignment horizontal="center" vertical="center" shrinkToFit="1"/>
    </xf>
    <xf numFmtId="0" fontId="0" fillId="0" borderId="0" xfId="0" applyFont="1" applyFill="1" applyBorder="1" applyAlignment="1">
      <alignment vertical="center" textRotation="255" wrapText="1"/>
    </xf>
    <xf numFmtId="49" fontId="33" fillId="0" borderId="198" xfId="0" applyNumberFormat="1" applyFont="1" applyFill="1" applyBorder="1" applyAlignment="1">
      <alignment horizontal="center" vertical="center" textRotation="255" wrapText="1"/>
    </xf>
    <xf numFmtId="49" fontId="33" fillId="0" borderId="26" xfId="0" applyNumberFormat="1" applyFont="1" applyFill="1" applyBorder="1" applyAlignment="1">
      <alignment horizontal="center" vertical="center" textRotation="255" wrapText="1"/>
    </xf>
    <xf numFmtId="0" fontId="6" fillId="0" borderId="29" xfId="0" applyFont="1" applyFill="1" applyBorder="1" applyAlignment="1">
      <alignment vertical="center" textRotation="255" wrapText="1"/>
    </xf>
    <xf numFmtId="0" fontId="1" fillId="0" borderId="29" xfId="0" applyFont="1" applyFill="1" applyBorder="1" applyAlignment="1">
      <alignment horizontal="right" vertical="center" shrinkToFit="1"/>
    </xf>
    <xf numFmtId="0" fontId="3" fillId="0" borderId="0" xfId="0" applyFont="1" applyFill="1" applyBorder="1" applyAlignment="1">
      <alignment horizontal="center" vertical="top"/>
    </xf>
    <xf numFmtId="49" fontId="1" fillId="0" borderId="61" xfId="0" applyNumberFormat="1" applyFont="1" applyFill="1" applyBorder="1" applyAlignment="1">
      <alignment horizontal="center" vertical="center" shrinkToFit="1"/>
    </xf>
    <xf numFmtId="0" fontId="1" fillId="0" borderId="62" xfId="0" applyFont="1" applyFill="1" applyBorder="1" applyAlignment="1">
      <alignment horizontal="center" vertical="center" shrinkToFit="1"/>
    </xf>
    <xf numFmtId="0" fontId="25" fillId="0" borderId="29" xfId="0" applyFont="1" applyFill="1" applyBorder="1" applyAlignment="1">
      <alignment horizontal="center" vertical="center"/>
    </xf>
    <xf numFmtId="0" fontId="25" fillId="0" borderId="0" xfId="0" applyFont="1" applyFill="1" applyBorder="1" applyAlignment="1">
      <alignment vertical="center"/>
    </xf>
    <xf numFmtId="0" fontId="2" fillId="0" borderId="26" xfId="0" applyFont="1" applyFill="1" applyBorder="1" applyAlignment="1">
      <alignment horizontal="center" vertical="center" textRotation="255" wrapText="1"/>
    </xf>
    <xf numFmtId="180" fontId="1" fillId="0" borderId="29" xfId="0" applyNumberFormat="1" applyFont="1" applyFill="1" applyBorder="1" applyAlignment="1">
      <alignment horizontal="left" vertical="center" shrinkToFit="1"/>
    </xf>
    <xf numFmtId="0" fontId="25" fillId="0" borderId="25" xfId="0" applyFont="1" applyFill="1" applyBorder="1" applyAlignment="1">
      <alignment horizontal="center" vertical="center" shrinkToFit="1"/>
    </xf>
    <xf numFmtId="0" fontId="25" fillId="0" borderId="29" xfId="0" applyFont="1" applyFill="1" applyBorder="1" applyAlignment="1">
      <alignment horizontal="center" vertical="center" shrinkToFit="1"/>
    </xf>
    <xf numFmtId="0" fontId="25" fillId="0" borderId="39" xfId="0" applyFont="1" applyFill="1" applyBorder="1" applyAlignment="1">
      <alignment horizontal="center" vertical="center" shrinkToFit="1"/>
    </xf>
    <xf numFmtId="0" fontId="9" fillId="0" borderId="0" xfId="0" applyFont="1" applyFill="1" applyBorder="1" applyAlignment="1">
      <alignment vertical="center" wrapText="1"/>
    </xf>
    <xf numFmtId="0" fontId="31" fillId="0" borderId="0" xfId="0" applyFont="1" applyFill="1" applyBorder="1" applyAlignment="1">
      <alignment vertical="center" wrapText="1"/>
    </xf>
    <xf numFmtId="181" fontId="25" fillId="0" borderId="81" xfId="0" applyNumberFormat="1" applyFont="1" applyFill="1" applyBorder="1" applyAlignment="1">
      <alignment horizontal="center" vertical="center" shrinkToFit="1"/>
    </xf>
    <xf numFmtId="181" fontId="25" fillId="0" borderId="35" xfId="0" applyNumberFormat="1" applyFont="1" applyFill="1" applyBorder="1" applyAlignment="1">
      <alignment horizontal="center" vertical="center" shrinkToFit="1"/>
    </xf>
    <xf numFmtId="0" fontId="25" fillId="0" borderId="242" xfId="0" applyFont="1" applyFill="1" applyBorder="1" applyAlignment="1">
      <alignment vertical="center" textRotation="255" shrinkToFit="1"/>
    </xf>
    <xf numFmtId="0" fontId="0" fillId="0" borderId="243" xfId="0" applyFont="1" applyFill="1" applyBorder="1" applyAlignment="1">
      <alignment vertical="center" shrinkToFit="1"/>
    </xf>
    <xf numFmtId="0" fontId="0" fillId="0" borderId="244" xfId="0" applyFont="1" applyFill="1" applyBorder="1" applyAlignment="1">
      <alignment vertical="center" shrinkToFit="1"/>
    </xf>
    <xf numFmtId="182" fontId="13" fillId="0" borderId="245" xfId="0" applyNumberFormat="1" applyFont="1" applyFill="1" applyBorder="1" applyAlignment="1">
      <alignment vertical="center" shrinkToFit="1"/>
    </xf>
    <xf numFmtId="0" fontId="0" fillId="0" borderId="246" xfId="0" applyFont="1" applyFill="1" applyBorder="1" applyAlignment="1">
      <alignment vertical="center" shrinkToFit="1"/>
    </xf>
    <xf numFmtId="0" fontId="0" fillId="0" borderId="247" xfId="0" applyFont="1" applyFill="1" applyBorder="1" applyAlignment="1">
      <alignment vertical="center" shrinkToFit="1"/>
    </xf>
    <xf numFmtId="0" fontId="27" fillId="0" borderId="163" xfId="1" applyNumberFormat="1" applyFont="1" applyFill="1" applyBorder="1" applyAlignment="1">
      <alignment horizontal="center" vertical="center" shrinkToFit="1"/>
    </xf>
    <xf numFmtId="0" fontId="28" fillId="0" borderId="163" xfId="0" applyFont="1" applyFill="1" applyBorder="1" applyAlignment="1">
      <alignment horizontal="center" vertical="center" shrinkToFit="1"/>
    </xf>
    <xf numFmtId="0" fontId="0" fillId="0" borderId="45" xfId="0" applyFont="1" applyFill="1" applyBorder="1" applyAlignment="1">
      <alignment horizontal="center" vertical="center" shrinkToFit="1"/>
    </xf>
    <xf numFmtId="0" fontId="0" fillId="0" borderId="126" xfId="0" applyFont="1" applyFill="1" applyBorder="1" applyAlignment="1">
      <alignment horizontal="center" vertical="center" textRotation="255" shrinkToFit="1"/>
    </xf>
    <xf numFmtId="0" fontId="0" fillId="4" borderId="26" xfId="0" applyNumberFormat="1" applyFont="1" applyFill="1" applyBorder="1" applyAlignment="1" applyProtection="1">
      <alignment vertical="center" shrinkToFit="1"/>
      <protection locked="0"/>
    </xf>
    <xf numFmtId="0" fontId="0" fillId="4" borderId="101" xfId="0" applyNumberFormat="1" applyFont="1" applyFill="1" applyBorder="1" applyAlignment="1" applyProtection="1">
      <alignment vertical="center" shrinkToFit="1"/>
      <protection locked="0"/>
    </xf>
    <xf numFmtId="0" fontId="0" fillId="4" borderId="102" xfId="0" applyNumberFormat="1" applyFont="1" applyFill="1" applyBorder="1" applyAlignment="1" applyProtection="1">
      <alignment vertical="center" shrinkToFit="1"/>
      <protection locked="0"/>
    </xf>
    <xf numFmtId="0" fontId="27" fillId="0" borderId="229" xfId="1" applyNumberFormat="1" applyFont="1" applyFill="1" applyBorder="1" applyAlignment="1">
      <alignment horizontal="center" vertical="center"/>
    </xf>
    <xf numFmtId="49" fontId="0" fillId="0" borderId="123" xfId="0" applyNumberFormat="1" applyFont="1" applyFill="1" applyBorder="1" applyAlignment="1">
      <alignment horizontal="center" vertical="center" shrinkToFit="1"/>
    </xf>
    <xf numFmtId="49" fontId="0" fillId="0" borderId="38" xfId="0" applyNumberFormat="1" applyFont="1" applyFill="1" applyBorder="1" applyAlignment="1">
      <alignment horizontal="center" vertical="center" shrinkToFit="1"/>
    </xf>
    <xf numFmtId="49" fontId="0" fillId="0" borderId="128" xfId="0" applyNumberFormat="1" applyFont="1" applyFill="1" applyBorder="1" applyAlignment="1">
      <alignment horizontal="center" vertical="center" shrinkToFit="1"/>
    </xf>
    <xf numFmtId="49" fontId="0" fillId="0" borderId="252" xfId="0" applyNumberFormat="1" applyFont="1" applyFill="1" applyBorder="1" applyAlignment="1">
      <alignment vertical="center" shrinkToFit="1"/>
    </xf>
    <xf numFmtId="49" fontId="0" fillId="0" borderId="21" xfId="0" applyNumberFormat="1" applyFont="1" applyFill="1" applyBorder="1" applyAlignment="1">
      <alignment vertical="center" shrinkToFit="1"/>
    </xf>
    <xf numFmtId="0" fontId="0" fillId="0" borderId="30" xfId="0" applyFont="1" applyFill="1" applyBorder="1" applyAlignment="1">
      <alignment horizontal="center" vertical="center"/>
    </xf>
    <xf numFmtId="0" fontId="0" fillId="4" borderId="2" xfId="0" applyNumberFormat="1" applyFont="1" applyFill="1" applyBorder="1" applyAlignment="1" applyProtection="1">
      <alignment vertical="center" shrinkToFit="1"/>
      <protection locked="0"/>
    </xf>
    <xf numFmtId="0" fontId="0" fillId="4" borderId="1" xfId="0" applyNumberFormat="1" applyFont="1" applyFill="1" applyBorder="1" applyAlignment="1" applyProtection="1">
      <alignment vertical="center" shrinkToFit="1"/>
      <protection locked="0"/>
    </xf>
    <xf numFmtId="0" fontId="0" fillId="4" borderId="58" xfId="0" applyNumberFormat="1" applyFont="1" applyFill="1" applyBorder="1" applyAlignment="1" applyProtection="1">
      <alignment vertical="center" shrinkToFit="1"/>
      <protection locked="0"/>
    </xf>
    <xf numFmtId="0" fontId="0" fillId="0" borderId="0" xfId="0" applyNumberFormat="1" applyFont="1" applyFill="1" applyBorder="1" applyAlignment="1">
      <alignment vertical="center" shrinkToFit="1"/>
    </xf>
    <xf numFmtId="0" fontId="1" fillId="0" borderId="29" xfId="0" applyNumberFormat="1" applyFont="1" applyFill="1" applyBorder="1" applyAlignment="1">
      <alignment horizontal="center" vertical="center" shrinkToFit="1"/>
    </xf>
    <xf numFmtId="0" fontId="7" fillId="4" borderId="196" xfId="0" applyNumberFormat="1" applyFont="1" applyFill="1" applyBorder="1" applyAlignment="1" applyProtection="1">
      <alignment horizontal="center" vertical="center" shrinkToFit="1"/>
      <protection locked="0"/>
    </xf>
    <xf numFmtId="0" fontId="0" fillId="4" borderId="29" xfId="0" applyNumberFormat="1" applyFont="1" applyFill="1" applyBorder="1" applyAlignment="1" applyProtection="1">
      <alignment vertical="center" shrinkToFit="1"/>
      <protection locked="0"/>
    </xf>
    <xf numFmtId="0" fontId="7" fillId="4" borderId="95" xfId="0" applyNumberFormat="1" applyFont="1" applyFill="1" applyBorder="1" applyAlignment="1" applyProtection="1">
      <alignment horizontal="center" vertical="center" shrinkToFit="1"/>
      <protection locked="0"/>
    </xf>
    <xf numFmtId="0" fontId="7" fillId="4" borderId="100" xfId="0" applyNumberFormat="1" applyFont="1" applyFill="1" applyBorder="1" applyAlignment="1" applyProtection="1">
      <alignment horizontal="center" vertical="center" shrinkToFit="1"/>
      <protection locked="0"/>
    </xf>
    <xf numFmtId="0" fontId="7" fillId="4" borderId="1" xfId="0" applyNumberFormat="1" applyFont="1" applyFill="1" applyBorder="1" applyAlignment="1" applyProtection="1">
      <alignment horizontal="center" vertical="center" shrinkToFit="1"/>
      <protection locked="0"/>
    </xf>
    <xf numFmtId="0" fontId="7" fillId="0" borderId="253" xfId="0" applyNumberFormat="1" applyFont="1" applyFill="1" applyBorder="1" applyAlignment="1">
      <alignment horizontal="center" vertical="center" shrinkToFit="1"/>
    </xf>
    <xf numFmtId="0" fontId="1" fillId="0" borderId="254" xfId="0" applyNumberFormat="1" applyFont="1" applyFill="1" applyBorder="1" applyAlignment="1">
      <alignment vertical="center" shrinkToFit="1"/>
    </xf>
    <xf numFmtId="0" fontId="0" fillId="0" borderId="255" xfId="0" applyFont="1" applyFill="1" applyBorder="1" applyAlignment="1">
      <alignment horizontal="center" vertical="center"/>
    </xf>
    <xf numFmtId="0" fontId="0" fillId="0" borderId="256" xfId="0" applyNumberFormat="1" applyFont="1" applyFill="1" applyBorder="1" applyAlignment="1" applyProtection="1">
      <alignment vertical="center" shrinkToFit="1"/>
      <protection locked="0"/>
    </xf>
    <xf numFmtId="0" fontId="0" fillId="0" borderId="257" xfId="0" applyNumberFormat="1" applyFont="1" applyFill="1" applyBorder="1" applyAlignment="1" applyProtection="1">
      <alignment vertical="center" shrinkToFit="1"/>
      <protection locked="0"/>
    </xf>
    <xf numFmtId="0" fontId="0" fillId="0" borderId="258" xfId="0" applyNumberFormat="1" applyFont="1" applyFill="1" applyBorder="1" applyAlignment="1" applyProtection="1">
      <alignment vertical="center" shrinkToFit="1"/>
      <protection locked="0"/>
    </xf>
    <xf numFmtId="0" fontId="0" fillId="0" borderId="259" xfId="0" applyNumberFormat="1" applyFont="1" applyFill="1" applyBorder="1" applyAlignment="1">
      <alignment vertical="center" shrinkToFit="1"/>
    </xf>
    <xf numFmtId="0" fontId="7" fillId="4" borderId="260" xfId="0" applyNumberFormat="1" applyFont="1" applyFill="1" applyBorder="1" applyAlignment="1" applyProtection="1">
      <alignment horizontal="center" vertical="center" shrinkToFit="1"/>
      <protection locked="0"/>
    </xf>
    <xf numFmtId="0" fontId="1" fillId="0" borderId="261" xfId="0" applyNumberFormat="1" applyFont="1" applyFill="1" applyBorder="1" applyAlignment="1">
      <alignment horizontal="center" vertical="center" shrinkToFit="1"/>
    </xf>
    <xf numFmtId="0" fontId="7" fillId="4" borderId="256" xfId="0" applyNumberFormat="1" applyFont="1" applyFill="1" applyBorder="1" applyAlignment="1" applyProtection="1">
      <alignment horizontal="center" vertical="center" shrinkToFit="1"/>
      <protection locked="0"/>
    </xf>
    <xf numFmtId="0" fontId="7" fillId="4" borderId="262" xfId="0" applyNumberFormat="1" applyFont="1" applyFill="1" applyBorder="1" applyAlignment="1" applyProtection="1">
      <alignment horizontal="center" vertical="center" shrinkToFit="1"/>
      <protection locked="0"/>
    </xf>
    <xf numFmtId="0" fontId="0" fillId="4" borderId="261" xfId="0" applyNumberFormat="1" applyFont="1" applyFill="1" applyBorder="1" applyAlignment="1" applyProtection="1">
      <alignment vertical="center" shrinkToFit="1"/>
      <protection locked="0"/>
    </xf>
    <xf numFmtId="183" fontId="1" fillId="0" borderId="263" xfId="1" applyNumberFormat="1" applyFont="1" applyFill="1" applyBorder="1" applyAlignment="1">
      <alignment horizontal="right" vertical="center" shrinkToFit="1"/>
    </xf>
    <xf numFmtId="183" fontId="1" fillId="0" borderId="76" xfId="1" applyNumberFormat="1" applyFont="1" applyFill="1" applyBorder="1" applyAlignment="1">
      <alignment horizontal="right" vertical="center" shrinkToFit="1"/>
    </xf>
    <xf numFmtId="49" fontId="0" fillId="0" borderId="25" xfId="0" applyNumberFormat="1" applyFont="1" applyFill="1" applyBorder="1" applyAlignment="1">
      <alignment horizontal="center" vertical="center" shrinkToFit="1"/>
    </xf>
    <xf numFmtId="49" fontId="0" fillId="0" borderId="264" xfId="0" applyNumberFormat="1" applyFont="1" applyFill="1" applyBorder="1" applyAlignment="1">
      <alignment vertical="center" shrinkToFit="1"/>
    </xf>
    <xf numFmtId="183" fontId="1" fillId="0" borderId="265" xfId="1" applyNumberFormat="1" applyFont="1" applyFill="1" applyBorder="1" applyAlignment="1">
      <alignment horizontal="right" vertical="center" shrinkToFit="1"/>
    </xf>
    <xf numFmtId="49" fontId="0" fillId="0" borderId="22" xfId="0" applyNumberFormat="1" applyFont="1" applyFill="1" applyBorder="1" applyAlignment="1">
      <alignment horizontal="center" vertical="center" shrinkToFit="1"/>
    </xf>
    <xf numFmtId="49" fontId="0" fillId="0" borderId="7" xfId="0" applyNumberFormat="1" applyFont="1" applyFill="1" applyBorder="1" applyAlignment="1">
      <alignment horizontal="center" vertical="center" shrinkToFit="1"/>
    </xf>
    <xf numFmtId="49" fontId="0" fillId="0" borderId="26" xfId="0" applyNumberFormat="1" applyFont="1" applyFill="1" applyBorder="1" applyAlignment="1">
      <alignment horizontal="center" vertical="center" shrinkToFit="1"/>
    </xf>
    <xf numFmtId="49" fontId="0" fillId="0" borderId="127" xfId="0" applyNumberFormat="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19</xdr:col>
      <xdr:colOff>0</xdr:colOff>
      <xdr:row>42</xdr:row>
      <xdr:rowOff>0</xdr:rowOff>
    </xdr:from>
    <xdr:to>
      <xdr:col>19</xdr:col>
      <xdr:colOff>0</xdr:colOff>
      <xdr:row>42</xdr:row>
      <xdr:rowOff>0</xdr:rowOff>
    </xdr:to>
    <xdr:sp macro="" textlink="">
      <xdr:nvSpPr>
        <xdr:cNvPr id="14337" name="AutoShape 1"/>
        <xdr:cNvSpPr>
          <a:spLocks/>
        </xdr:cNvSpPr>
      </xdr:nvSpPr>
      <xdr:spPr bwMode="auto">
        <a:xfrm>
          <a:off x="6696075" y="10753725"/>
          <a:ext cx="0" cy="0"/>
        </a:xfrm>
        <a:prstGeom prst="borderCallout1">
          <a:avLst>
            <a:gd name="adj1" fmla="val 37500"/>
            <a:gd name="adj2" fmla="val -8000"/>
            <a:gd name="adj3" fmla="val 43750"/>
            <a:gd name="adj4" fmla="val -54000"/>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小数点第</a:t>
          </a:r>
          <a:r>
            <a:rPr lang="en-US" altLang="ja-JP" sz="800" b="0" i="0" u="none" strike="noStrike" baseline="0">
              <a:solidFill>
                <a:srgbClr val="000000"/>
              </a:solidFill>
              <a:latin typeface="ＭＳ Ｐゴシック"/>
              <a:ea typeface="ＭＳ Ｐゴシック"/>
            </a:rPr>
            <a:t>1</a:t>
          </a:r>
          <a:r>
            <a:rPr lang="ja-JP" altLang="en-US" sz="800" b="0" i="0" u="none" strike="noStrike" baseline="0">
              <a:solidFill>
                <a:srgbClr val="000000"/>
              </a:solidFill>
              <a:latin typeface="ＭＳ Ｐゴシック"/>
              <a:ea typeface="ＭＳ Ｐゴシック"/>
            </a:rPr>
            <a:t>位以下</a:t>
          </a:r>
        </a:p>
        <a:p>
          <a:pPr algn="l" rtl="0">
            <a:defRPr sz="1000"/>
          </a:pPr>
          <a:r>
            <a:rPr lang="ja-JP" altLang="en-US" sz="800" b="0" i="0" u="sng" strike="noStrike" baseline="0">
              <a:solidFill>
                <a:srgbClr val="000000"/>
              </a:solidFill>
              <a:latin typeface="ＭＳ Ｐゴシック"/>
              <a:ea typeface="ＭＳ Ｐゴシック"/>
            </a:rPr>
            <a:t>四捨五入</a:t>
          </a:r>
        </a:p>
      </xdr:txBody>
    </xdr:sp>
    <xdr:clientData/>
  </xdr:twoCellAnchor>
  <xdr:twoCellAnchor>
    <xdr:from>
      <xdr:col>19</xdr:col>
      <xdr:colOff>0</xdr:colOff>
      <xdr:row>67</xdr:row>
      <xdr:rowOff>0</xdr:rowOff>
    </xdr:from>
    <xdr:to>
      <xdr:col>19</xdr:col>
      <xdr:colOff>0</xdr:colOff>
      <xdr:row>67</xdr:row>
      <xdr:rowOff>0</xdr:rowOff>
    </xdr:to>
    <xdr:sp macro="" textlink="">
      <xdr:nvSpPr>
        <xdr:cNvPr id="14338" name="AutoShape 2"/>
        <xdr:cNvSpPr>
          <a:spLocks/>
        </xdr:cNvSpPr>
      </xdr:nvSpPr>
      <xdr:spPr bwMode="auto">
        <a:xfrm>
          <a:off x="6696075" y="18669000"/>
          <a:ext cx="0" cy="0"/>
        </a:xfrm>
        <a:prstGeom prst="borderCallout2">
          <a:avLst>
            <a:gd name="adj1" fmla="val 37500"/>
            <a:gd name="adj2" fmla="val 108000"/>
            <a:gd name="adj3" fmla="val 37500"/>
            <a:gd name="adj4" fmla="val 112000"/>
            <a:gd name="adj5" fmla="val -90625"/>
            <a:gd name="adj6" fmla="val 116000"/>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小数点第</a:t>
          </a:r>
          <a:r>
            <a:rPr lang="en-US" altLang="ja-JP" sz="800" b="0" i="0" u="none" strike="noStrike" baseline="0">
              <a:solidFill>
                <a:srgbClr val="000000"/>
              </a:solidFill>
              <a:latin typeface="ＭＳ Ｐゴシック"/>
              <a:ea typeface="ＭＳ Ｐゴシック"/>
            </a:rPr>
            <a:t>2</a:t>
          </a:r>
          <a:r>
            <a:rPr lang="ja-JP" altLang="en-US" sz="800" b="0" i="0" u="none" strike="noStrike" baseline="0">
              <a:solidFill>
                <a:srgbClr val="000000"/>
              </a:solidFill>
              <a:latin typeface="ＭＳ Ｐゴシック"/>
              <a:ea typeface="ＭＳ Ｐゴシック"/>
            </a:rPr>
            <a:t>位以下</a:t>
          </a:r>
        </a:p>
        <a:p>
          <a:pPr algn="l" rtl="0">
            <a:defRPr sz="1000"/>
          </a:pPr>
          <a:r>
            <a:rPr lang="ja-JP" altLang="en-US" sz="800" b="0" i="0" u="sng" strike="noStrike" baseline="0">
              <a:solidFill>
                <a:srgbClr val="000000"/>
              </a:solidFill>
              <a:latin typeface="ＭＳ Ｐゴシック"/>
              <a:ea typeface="ＭＳ Ｐゴシック"/>
            </a:rPr>
            <a:t>切上げ</a:t>
          </a:r>
        </a:p>
      </xdr:txBody>
    </xdr:sp>
    <xdr:clientData/>
  </xdr:twoCellAnchor>
  <xdr:twoCellAnchor>
    <xdr:from>
      <xdr:col>19</xdr:col>
      <xdr:colOff>0</xdr:colOff>
      <xdr:row>67</xdr:row>
      <xdr:rowOff>0</xdr:rowOff>
    </xdr:from>
    <xdr:to>
      <xdr:col>19</xdr:col>
      <xdr:colOff>0</xdr:colOff>
      <xdr:row>67</xdr:row>
      <xdr:rowOff>0</xdr:rowOff>
    </xdr:to>
    <xdr:sp macro="" textlink="">
      <xdr:nvSpPr>
        <xdr:cNvPr id="14339" name="AutoShape 3"/>
        <xdr:cNvSpPr>
          <a:spLocks/>
        </xdr:cNvSpPr>
      </xdr:nvSpPr>
      <xdr:spPr bwMode="auto">
        <a:xfrm>
          <a:off x="6696075" y="18669000"/>
          <a:ext cx="0" cy="0"/>
        </a:xfrm>
        <a:prstGeom prst="borderCallout2">
          <a:avLst>
            <a:gd name="adj1" fmla="val 13185"/>
            <a:gd name="adj2" fmla="val -3722"/>
            <a:gd name="adj3" fmla="val 13185"/>
            <a:gd name="adj4" fmla="val -11630"/>
            <a:gd name="adj5" fmla="val 29671"/>
            <a:gd name="adj6" fmla="val -15347"/>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職員配置算定上の平均利用者数は、経過措置者及び通所困難者を含めた全利用者数の平均値。（但し、ｻｰﾋﾞｽ費</a:t>
          </a:r>
          <a:r>
            <a:rPr lang="en-US" altLang="ja-JP" sz="800" b="0" i="0" u="none" strike="noStrike" baseline="0">
              <a:solidFill>
                <a:srgbClr val="000000"/>
              </a:solidFill>
              <a:latin typeface="ＭＳ Ｐゴシック"/>
              <a:ea typeface="ＭＳ Ｐゴシック"/>
            </a:rPr>
            <a:t>Ⅰ</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Ⅱ</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Ⅲ</a:t>
          </a:r>
          <a:r>
            <a:rPr lang="ja-JP" altLang="en-US" sz="800" b="0" i="0" u="none" strike="noStrike" baseline="0">
              <a:solidFill>
                <a:srgbClr val="000000"/>
              </a:solidFill>
              <a:latin typeface="ＭＳ Ｐゴシック"/>
              <a:ea typeface="ＭＳ Ｐゴシック"/>
            </a:rPr>
            <a:t>の場合、自立訓練等利用の経過措置者及び通所困難者の利用者数は、その数に</a:t>
          </a:r>
          <a:r>
            <a:rPr lang="en-US" altLang="ja-JP" sz="800" b="0" i="0" u="none" strike="noStrike" baseline="0">
              <a:solidFill>
                <a:srgbClr val="000000"/>
              </a:solidFill>
              <a:latin typeface="ＭＳ Ｐゴシック"/>
              <a:ea typeface="ＭＳ Ｐゴシック"/>
            </a:rPr>
            <a:t>2/3</a:t>
          </a:r>
          <a:r>
            <a:rPr lang="ja-JP" altLang="en-US" sz="800" b="0" i="0" u="none" strike="noStrike" baseline="0">
              <a:solidFill>
                <a:srgbClr val="000000"/>
              </a:solidFill>
              <a:latin typeface="ＭＳ Ｐゴシック"/>
              <a:ea typeface="ＭＳ Ｐゴシック"/>
            </a:rPr>
            <a:t>を乗じて得た数とする。）</a:t>
          </a: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19</xdr:col>
      <xdr:colOff>0</xdr:colOff>
      <xdr:row>42</xdr:row>
      <xdr:rowOff>0</xdr:rowOff>
    </xdr:from>
    <xdr:to>
      <xdr:col>19</xdr:col>
      <xdr:colOff>0</xdr:colOff>
      <xdr:row>42</xdr:row>
      <xdr:rowOff>0</xdr:rowOff>
    </xdr:to>
    <xdr:sp macro="" textlink="">
      <xdr:nvSpPr>
        <xdr:cNvPr id="14340" name="AutoShape 4"/>
        <xdr:cNvSpPr>
          <a:spLocks/>
        </xdr:cNvSpPr>
      </xdr:nvSpPr>
      <xdr:spPr bwMode="auto">
        <a:xfrm>
          <a:off x="6696075" y="10753725"/>
          <a:ext cx="0" cy="0"/>
        </a:xfrm>
        <a:prstGeom prst="borderCallout1">
          <a:avLst>
            <a:gd name="adj1" fmla="val 26088"/>
            <a:gd name="adj2" fmla="val -9875"/>
            <a:gd name="adj3" fmla="val 23912"/>
            <a:gd name="adj4" fmla="val -71606"/>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経過措置者</a:t>
          </a:r>
          <a:r>
            <a:rPr lang="en-US" altLang="ja-JP"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ｻｰﾋﾞｽ費</a:t>
          </a:r>
          <a:r>
            <a:rPr lang="en-US" altLang="ja-JP" sz="800" b="0" i="0" u="none" strike="noStrike" baseline="0">
              <a:solidFill>
                <a:srgbClr val="000000"/>
              </a:solidFill>
              <a:latin typeface="ＭＳ Ｐゴシック"/>
              <a:ea typeface="ＭＳ Ｐゴシック"/>
            </a:rPr>
            <a:t>=ⅩⅠ</a:t>
          </a:r>
        </a:p>
        <a:p>
          <a:pPr algn="l" rtl="0">
            <a:defRPr sz="1000"/>
          </a:pPr>
          <a:r>
            <a:rPr lang="ja-JP" altLang="en-US" sz="800" b="0" i="0" u="none" strike="noStrike" baseline="0">
              <a:solidFill>
                <a:srgbClr val="000000"/>
              </a:solidFill>
              <a:latin typeface="ＭＳ Ｐゴシック"/>
              <a:ea typeface="ＭＳ Ｐゴシック"/>
            </a:rPr>
            <a:t>職員</a:t>
          </a:r>
          <a:r>
            <a:rPr lang="en-US" altLang="ja-JP" sz="800" b="0" i="0" u="none" strike="noStrike" baseline="0">
              <a:solidFill>
                <a:srgbClr val="000000"/>
              </a:solidFill>
              <a:latin typeface="ＭＳ Ｐゴシック"/>
              <a:ea typeface="ＭＳ Ｐゴシック"/>
            </a:rPr>
            <a:t>=10</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1</a:t>
          </a:r>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4</xdr:row>
          <xdr:rowOff>0</xdr:rowOff>
        </xdr:from>
        <xdr:to>
          <xdr:col>2</xdr:col>
          <xdr:colOff>76200</xdr:colOff>
          <xdr:row>5</xdr:row>
          <xdr:rowOff>9525</xdr:rowOff>
        </xdr:to>
        <xdr:sp macro="" textlink="">
          <xdr:nvSpPr>
            <xdr:cNvPr id="14407" name="Check Box 71" hidden="1">
              <a:extLst>
                <a:ext uri="{63B3BB69-23CF-44E3-9099-C40C66FF867C}">
                  <a14:compatExt spid="_x0000_s14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0</xdr:rowOff>
        </xdr:from>
        <xdr:to>
          <xdr:col>2</xdr:col>
          <xdr:colOff>76200</xdr:colOff>
          <xdr:row>6</xdr:row>
          <xdr:rowOff>0</xdr:rowOff>
        </xdr:to>
        <xdr:sp macro="" textlink="">
          <xdr:nvSpPr>
            <xdr:cNvPr id="14408" name="Check Box 72" hidden="1">
              <a:extLst>
                <a:ext uri="{63B3BB69-23CF-44E3-9099-C40C66FF867C}">
                  <a14:compatExt spid="_x0000_s14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190500</xdr:rowOff>
        </xdr:from>
        <xdr:to>
          <xdr:col>2</xdr:col>
          <xdr:colOff>76200</xdr:colOff>
          <xdr:row>7</xdr:row>
          <xdr:rowOff>0</xdr:rowOff>
        </xdr:to>
        <xdr:sp macro="" textlink="">
          <xdr:nvSpPr>
            <xdr:cNvPr id="14409" name="Check Box 73" hidden="1">
              <a:extLst>
                <a:ext uri="{63B3BB69-23CF-44E3-9099-C40C66FF867C}">
                  <a14:compatExt spid="_x0000_s14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xdr:row>
          <xdr:rowOff>190500</xdr:rowOff>
        </xdr:from>
        <xdr:to>
          <xdr:col>2</xdr:col>
          <xdr:colOff>76200</xdr:colOff>
          <xdr:row>8</xdr:row>
          <xdr:rowOff>0</xdr:rowOff>
        </xdr:to>
        <xdr:sp macro="" textlink="">
          <xdr:nvSpPr>
            <xdr:cNvPr id="14410" name="Check Box 74" hidden="1">
              <a:extLst>
                <a:ext uri="{63B3BB69-23CF-44E3-9099-C40C66FF867C}">
                  <a14:compatExt spid="_x0000_s14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xdr:row>
          <xdr:rowOff>190500</xdr:rowOff>
        </xdr:from>
        <xdr:to>
          <xdr:col>2</xdr:col>
          <xdr:colOff>76200</xdr:colOff>
          <xdr:row>9</xdr:row>
          <xdr:rowOff>0</xdr:rowOff>
        </xdr:to>
        <xdr:sp macro="" textlink="">
          <xdr:nvSpPr>
            <xdr:cNvPr id="14411" name="Check Box 75" hidden="1">
              <a:extLst>
                <a:ext uri="{63B3BB69-23CF-44E3-9099-C40C66FF867C}">
                  <a14:compatExt spid="_x0000_s14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8</xdr:row>
          <xdr:rowOff>190500</xdr:rowOff>
        </xdr:from>
        <xdr:to>
          <xdr:col>2</xdr:col>
          <xdr:colOff>76200</xdr:colOff>
          <xdr:row>10</xdr:row>
          <xdr:rowOff>0</xdr:rowOff>
        </xdr:to>
        <xdr:sp macro="" textlink="">
          <xdr:nvSpPr>
            <xdr:cNvPr id="14412" name="Check Box 76" hidden="1">
              <a:extLst>
                <a:ext uri="{63B3BB69-23CF-44E3-9099-C40C66FF867C}">
                  <a14:compatExt spid="_x0000_s14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9</xdr:row>
          <xdr:rowOff>190500</xdr:rowOff>
        </xdr:from>
        <xdr:to>
          <xdr:col>2</xdr:col>
          <xdr:colOff>76200</xdr:colOff>
          <xdr:row>11</xdr:row>
          <xdr:rowOff>0</xdr:rowOff>
        </xdr:to>
        <xdr:sp macro="" textlink="">
          <xdr:nvSpPr>
            <xdr:cNvPr id="14413" name="Check Box 77" hidden="1">
              <a:extLst>
                <a:ext uri="{63B3BB69-23CF-44E3-9099-C40C66FF867C}">
                  <a14:compatExt spid="_x0000_s14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10</xdr:row>
          <xdr:rowOff>190500</xdr:rowOff>
        </xdr:from>
        <xdr:to>
          <xdr:col>2</xdr:col>
          <xdr:colOff>76200</xdr:colOff>
          <xdr:row>12</xdr:row>
          <xdr:rowOff>0</xdr:rowOff>
        </xdr:to>
        <xdr:sp macro="" textlink="">
          <xdr:nvSpPr>
            <xdr:cNvPr id="14414" name="Check Box 78" hidden="1">
              <a:extLst>
                <a:ext uri="{63B3BB69-23CF-44E3-9099-C40C66FF867C}">
                  <a14:compatExt spid="_x0000_s14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13</xdr:row>
          <xdr:rowOff>190500</xdr:rowOff>
        </xdr:from>
        <xdr:to>
          <xdr:col>2</xdr:col>
          <xdr:colOff>76200</xdr:colOff>
          <xdr:row>15</xdr:row>
          <xdr:rowOff>0</xdr:rowOff>
        </xdr:to>
        <xdr:sp macro="" textlink="">
          <xdr:nvSpPr>
            <xdr:cNvPr id="14415" name="Check Box 79" hidden="1">
              <a:extLst>
                <a:ext uri="{63B3BB69-23CF-44E3-9099-C40C66FF867C}">
                  <a14:compatExt spid="_x0000_s14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4</xdr:row>
          <xdr:rowOff>0</xdr:rowOff>
        </xdr:from>
        <xdr:to>
          <xdr:col>17</xdr:col>
          <xdr:colOff>114300</xdr:colOff>
          <xdr:row>5</xdr:row>
          <xdr:rowOff>9525</xdr:rowOff>
        </xdr:to>
        <xdr:sp macro="" textlink="">
          <xdr:nvSpPr>
            <xdr:cNvPr id="14416" name="Check Box 80" hidden="1">
              <a:extLst>
                <a:ext uri="{63B3BB69-23CF-44E3-9099-C40C66FF867C}">
                  <a14:compatExt spid="_x0000_s14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5</xdr:row>
          <xdr:rowOff>0</xdr:rowOff>
        </xdr:from>
        <xdr:to>
          <xdr:col>17</xdr:col>
          <xdr:colOff>114300</xdr:colOff>
          <xdr:row>6</xdr:row>
          <xdr:rowOff>0</xdr:rowOff>
        </xdr:to>
        <xdr:sp macro="" textlink="">
          <xdr:nvSpPr>
            <xdr:cNvPr id="14417" name="Check Box 81" hidden="1">
              <a:extLst>
                <a:ext uri="{63B3BB69-23CF-44E3-9099-C40C66FF867C}">
                  <a14:compatExt spid="_x0000_s14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4</xdr:row>
          <xdr:rowOff>0</xdr:rowOff>
        </xdr:from>
        <xdr:to>
          <xdr:col>17</xdr:col>
          <xdr:colOff>114300</xdr:colOff>
          <xdr:row>5</xdr:row>
          <xdr:rowOff>9525</xdr:rowOff>
        </xdr:to>
        <xdr:sp macro="" textlink="">
          <xdr:nvSpPr>
            <xdr:cNvPr id="14422" name="Check Box 86" hidden="1">
              <a:extLst>
                <a:ext uri="{63B3BB69-23CF-44E3-9099-C40C66FF867C}">
                  <a14:compatExt spid="_x0000_s14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5</xdr:row>
          <xdr:rowOff>0</xdr:rowOff>
        </xdr:from>
        <xdr:to>
          <xdr:col>17</xdr:col>
          <xdr:colOff>114300</xdr:colOff>
          <xdr:row>6</xdr:row>
          <xdr:rowOff>0</xdr:rowOff>
        </xdr:to>
        <xdr:sp macro="" textlink="">
          <xdr:nvSpPr>
            <xdr:cNvPr id="14423" name="Check Box 87" hidden="1">
              <a:extLst>
                <a:ext uri="{63B3BB69-23CF-44E3-9099-C40C66FF867C}">
                  <a14:compatExt spid="_x0000_s14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4</xdr:row>
          <xdr:rowOff>0</xdr:rowOff>
        </xdr:from>
        <xdr:to>
          <xdr:col>17</xdr:col>
          <xdr:colOff>114300</xdr:colOff>
          <xdr:row>5</xdr:row>
          <xdr:rowOff>9525</xdr:rowOff>
        </xdr:to>
        <xdr:sp macro="" textlink="">
          <xdr:nvSpPr>
            <xdr:cNvPr id="14425" name="Check Box 89" hidden="1">
              <a:extLst>
                <a:ext uri="{63B3BB69-23CF-44E3-9099-C40C66FF867C}">
                  <a14:compatExt spid="_x0000_s14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5</xdr:row>
          <xdr:rowOff>0</xdr:rowOff>
        </xdr:from>
        <xdr:to>
          <xdr:col>17</xdr:col>
          <xdr:colOff>114300</xdr:colOff>
          <xdr:row>6</xdr:row>
          <xdr:rowOff>0</xdr:rowOff>
        </xdr:to>
        <xdr:sp macro="" textlink="">
          <xdr:nvSpPr>
            <xdr:cNvPr id="14426" name="Check Box 90" hidden="1">
              <a:extLst>
                <a:ext uri="{63B3BB69-23CF-44E3-9099-C40C66FF867C}">
                  <a14:compatExt spid="_x0000_s14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10</xdr:row>
          <xdr:rowOff>190500</xdr:rowOff>
        </xdr:from>
        <xdr:to>
          <xdr:col>2</xdr:col>
          <xdr:colOff>76200</xdr:colOff>
          <xdr:row>12</xdr:row>
          <xdr:rowOff>0</xdr:rowOff>
        </xdr:to>
        <xdr:sp macro="" textlink="">
          <xdr:nvSpPr>
            <xdr:cNvPr id="14458" name="Check Box 122" hidden="1">
              <a:extLst>
                <a:ext uri="{63B3BB69-23CF-44E3-9099-C40C66FF867C}">
                  <a14:compatExt spid="_x0000_s14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11</xdr:row>
          <xdr:rowOff>190500</xdr:rowOff>
        </xdr:from>
        <xdr:to>
          <xdr:col>2</xdr:col>
          <xdr:colOff>76200</xdr:colOff>
          <xdr:row>13</xdr:row>
          <xdr:rowOff>0</xdr:rowOff>
        </xdr:to>
        <xdr:sp macro="" textlink="">
          <xdr:nvSpPr>
            <xdr:cNvPr id="14459" name="Check Box 123" hidden="1">
              <a:extLst>
                <a:ext uri="{63B3BB69-23CF-44E3-9099-C40C66FF867C}">
                  <a14:compatExt spid="_x0000_s14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12</xdr:row>
          <xdr:rowOff>190500</xdr:rowOff>
        </xdr:from>
        <xdr:to>
          <xdr:col>2</xdr:col>
          <xdr:colOff>76200</xdr:colOff>
          <xdr:row>14</xdr:row>
          <xdr:rowOff>0</xdr:rowOff>
        </xdr:to>
        <xdr:sp macro="" textlink="">
          <xdr:nvSpPr>
            <xdr:cNvPr id="14460" name="Check Box 124" hidden="1">
              <a:extLst>
                <a:ext uri="{63B3BB69-23CF-44E3-9099-C40C66FF867C}">
                  <a14:compatExt spid="_x0000_s14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10</xdr:row>
          <xdr:rowOff>190500</xdr:rowOff>
        </xdr:from>
        <xdr:to>
          <xdr:col>2</xdr:col>
          <xdr:colOff>76200</xdr:colOff>
          <xdr:row>12</xdr:row>
          <xdr:rowOff>0</xdr:rowOff>
        </xdr:to>
        <xdr:sp macro="" textlink="">
          <xdr:nvSpPr>
            <xdr:cNvPr id="14461" name="Check Box 125" hidden="1">
              <a:extLst>
                <a:ext uri="{63B3BB69-23CF-44E3-9099-C40C66FF867C}">
                  <a14:compatExt spid="_x0000_s14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11</xdr:row>
          <xdr:rowOff>190500</xdr:rowOff>
        </xdr:from>
        <xdr:to>
          <xdr:col>2</xdr:col>
          <xdr:colOff>76200</xdr:colOff>
          <xdr:row>13</xdr:row>
          <xdr:rowOff>0</xdr:rowOff>
        </xdr:to>
        <xdr:sp macro="" textlink="">
          <xdr:nvSpPr>
            <xdr:cNvPr id="14462" name="Check Box 126" hidden="1">
              <a:extLst>
                <a:ext uri="{63B3BB69-23CF-44E3-9099-C40C66FF867C}">
                  <a14:compatExt spid="_x0000_s14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11</xdr:row>
          <xdr:rowOff>190500</xdr:rowOff>
        </xdr:from>
        <xdr:to>
          <xdr:col>2</xdr:col>
          <xdr:colOff>76200</xdr:colOff>
          <xdr:row>13</xdr:row>
          <xdr:rowOff>0</xdr:rowOff>
        </xdr:to>
        <xdr:sp macro="" textlink="">
          <xdr:nvSpPr>
            <xdr:cNvPr id="14463" name="Check Box 127" hidden="1">
              <a:extLst>
                <a:ext uri="{63B3BB69-23CF-44E3-9099-C40C66FF867C}">
                  <a14:compatExt spid="_x0000_s14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20</xdr:col>
      <xdr:colOff>676275</xdr:colOff>
      <xdr:row>1</xdr:row>
      <xdr:rowOff>38101</xdr:rowOff>
    </xdr:from>
    <xdr:to>
      <xdr:col>24</xdr:col>
      <xdr:colOff>152400</xdr:colOff>
      <xdr:row>4</xdr:row>
      <xdr:rowOff>76201</xdr:rowOff>
    </xdr:to>
    <xdr:sp macro="" textlink="">
      <xdr:nvSpPr>
        <xdr:cNvPr id="2" name="正方形/長方形 1"/>
        <xdr:cNvSpPr/>
      </xdr:nvSpPr>
      <xdr:spPr>
        <a:xfrm>
          <a:off x="8829675" y="257176"/>
          <a:ext cx="1647825" cy="666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pageSetUpPr fitToPage="1"/>
  </sheetPr>
  <dimension ref="A1:X194"/>
  <sheetViews>
    <sheetView showGridLines="0" tabSelected="1" view="pageBreakPreview" zoomScale="110" zoomScaleNormal="100" zoomScaleSheetLayoutView="110" workbookViewId="0">
      <selection activeCell="J145" sqref="J145"/>
    </sheetView>
  </sheetViews>
  <sheetFormatPr defaultColWidth="4.625" defaultRowHeight="15.95" customHeight="1" x14ac:dyDescent="0.15"/>
  <cols>
    <col min="1" max="16384" width="4.625" style="33"/>
  </cols>
  <sheetData>
    <row r="1" spans="1:21" s="34" customFormat="1" ht="15.95" customHeight="1" x14ac:dyDescent="0.15">
      <c r="A1" s="720" t="s">
        <v>243</v>
      </c>
      <c r="B1" s="720"/>
      <c r="C1" s="720"/>
      <c r="D1" s="720"/>
      <c r="E1" s="720"/>
      <c r="F1" s="720"/>
      <c r="G1" s="720"/>
      <c r="H1" s="720"/>
      <c r="I1" s="720"/>
      <c r="J1" s="720"/>
      <c r="K1" s="720"/>
      <c r="L1" s="720"/>
      <c r="M1" s="720"/>
      <c r="N1" s="720"/>
      <c r="O1" s="720"/>
      <c r="P1" s="720"/>
      <c r="Q1" s="720"/>
      <c r="R1" s="720"/>
      <c r="S1" s="720"/>
      <c r="T1" s="720"/>
      <c r="U1" s="720"/>
    </row>
    <row r="2" spans="1:21" s="34" customFormat="1" ht="15.95" customHeight="1" x14ac:dyDescent="0.15">
      <c r="A2" s="308"/>
      <c r="B2" s="309"/>
      <c r="C2" s="309"/>
      <c r="D2" s="309"/>
      <c r="E2" s="309"/>
      <c r="F2" s="309"/>
      <c r="G2" s="309"/>
    </row>
    <row r="3" spans="1:21" s="34" customFormat="1" ht="15.95" customHeight="1" x14ac:dyDescent="0.15">
      <c r="A3" s="320" t="s">
        <v>231</v>
      </c>
      <c r="B3" s="320"/>
      <c r="C3" s="320"/>
      <c r="D3" s="320"/>
      <c r="E3" s="320"/>
      <c r="F3" s="320"/>
      <c r="G3" s="320"/>
      <c r="H3" s="320"/>
      <c r="I3" s="320"/>
      <c r="J3" s="320"/>
    </row>
    <row r="4" spans="1:21" s="35" customFormat="1" ht="15.95" customHeight="1" x14ac:dyDescent="0.15">
      <c r="B4" s="331" t="s">
        <v>129</v>
      </c>
      <c r="C4" s="332"/>
      <c r="D4" s="332"/>
      <c r="E4" s="332"/>
      <c r="F4" s="332"/>
      <c r="G4" s="332"/>
      <c r="H4" s="332"/>
      <c r="I4" s="332"/>
      <c r="J4" s="333"/>
      <c r="K4" s="332" t="s">
        <v>27</v>
      </c>
      <c r="L4" s="332"/>
      <c r="M4" s="440"/>
      <c r="O4" s="331" t="s">
        <v>130</v>
      </c>
      <c r="P4" s="540"/>
      <c r="Q4" s="540"/>
      <c r="R4" s="541"/>
      <c r="S4" s="331" t="s">
        <v>83</v>
      </c>
      <c r="T4" s="541"/>
    </row>
    <row r="5" spans="1:21" s="35" customFormat="1" ht="15.95" customHeight="1" x14ac:dyDescent="0.15">
      <c r="B5" s="26"/>
      <c r="C5" s="36" t="s">
        <v>41</v>
      </c>
      <c r="D5" s="36"/>
      <c r="E5" s="36"/>
      <c r="F5" s="36"/>
      <c r="G5" s="36"/>
      <c r="H5" s="36"/>
      <c r="I5" s="36"/>
      <c r="J5" s="37"/>
      <c r="K5" s="726"/>
      <c r="L5" s="727"/>
      <c r="M5" s="38" t="s">
        <v>28</v>
      </c>
      <c r="O5" s="603" t="s">
        <v>81</v>
      </c>
      <c r="P5" s="728"/>
      <c r="Q5" s="31"/>
      <c r="R5" s="39" t="s">
        <v>70</v>
      </c>
      <c r="S5" s="158" t="s">
        <v>165</v>
      </c>
      <c r="T5" s="159" t="s">
        <v>28</v>
      </c>
    </row>
    <row r="6" spans="1:21" s="35" customFormat="1" ht="15.95" customHeight="1" x14ac:dyDescent="0.15">
      <c r="B6" s="27"/>
      <c r="C6" s="40" t="s">
        <v>87</v>
      </c>
      <c r="D6" s="40"/>
      <c r="E6" s="40"/>
      <c r="F6" s="40"/>
      <c r="G6" s="40"/>
      <c r="H6" s="40"/>
      <c r="I6" s="40"/>
      <c r="J6" s="41"/>
      <c r="K6" s="323"/>
      <c r="L6" s="324"/>
      <c r="M6" s="42" t="s">
        <v>44</v>
      </c>
      <c r="O6" s="729"/>
      <c r="P6" s="730"/>
      <c r="Q6" s="32"/>
      <c r="R6" s="43" t="s">
        <v>82</v>
      </c>
    </row>
    <row r="7" spans="1:21" s="35" customFormat="1" ht="15.95" customHeight="1" x14ac:dyDescent="0.15">
      <c r="B7" s="27"/>
      <c r="C7" s="40" t="s">
        <v>88</v>
      </c>
      <c r="D7" s="40"/>
      <c r="E7" s="40"/>
      <c r="F7" s="40"/>
      <c r="G7" s="40"/>
      <c r="H7" s="40"/>
      <c r="I7" s="40"/>
      <c r="J7" s="41"/>
      <c r="K7" s="323"/>
      <c r="L7" s="324"/>
      <c r="M7" s="42" t="s">
        <v>44</v>
      </c>
    </row>
    <row r="8" spans="1:21" s="35" customFormat="1" ht="15.95" customHeight="1" x14ac:dyDescent="0.15">
      <c r="B8" s="27"/>
      <c r="C8" s="40" t="s">
        <v>17</v>
      </c>
      <c r="D8" s="40"/>
      <c r="E8" s="40"/>
      <c r="F8" s="40"/>
      <c r="G8" s="40"/>
      <c r="H8" s="40"/>
      <c r="I8" s="40"/>
      <c r="J8" s="41"/>
      <c r="K8" s="323"/>
      <c r="L8" s="324"/>
      <c r="M8" s="42" t="s">
        <v>44</v>
      </c>
    </row>
    <row r="9" spans="1:21" s="35" customFormat="1" ht="15.95" customHeight="1" x14ac:dyDescent="0.15">
      <c r="B9" s="27"/>
      <c r="C9" s="40" t="s">
        <v>18</v>
      </c>
      <c r="D9" s="40"/>
      <c r="E9" s="40"/>
      <c r="F9" s="40"/>
      <c r="G9" s="40"/>
      <c r="H9" s="40"/>
      <c r="I9" s="40"/>
      <c r="J9" s="41"/>
      <c r="K9" s="323"/>
      <c r="L9" s="324"/>
      <c r="M9" s="42" t="s">
        <v>44</v>
      </c>
    </row>
    <row r="10" spans="1:21" s="35" customFormat="1" ht="15.95" customHeight="1" x14ac:dyDescent="0.15">
      <c r="B10" s="27"/>
      <c r="C10" s="40" t="s">
        <v>19</v>
      </c>
      <c r="D10" s="40"/>
      <c r="E10" s="40"/>
      <c r="F10" s="40"/>
      <c r="G10" s="40"/>
      <c r="H10" s="40"/>
      <c r="I10" s="40"/>
      <c r="J10" s="41"/>
      <c r="K10" s="323"/>
      <c r="L10" s="324"/>
      <c r="M10" s="42" t="s">
        <v>44</v>
      </c>
    </row>
    <row r="11" spans="1:21" s="35" customFormat="1" ht="15.95" customHeight="1" x14ac:dyDescent="0.15">
      <c r="B11" s="27"/>
      <c r="C11" s="40" t="s">
        <v>20</v>
      </c>
      <c r="D11" s="40"/>
      <c r="E11" s="40"/>
      <c r="F11" s="40"/>
      <c r="G11" s="40"/>
      <c r="H11" s="40"/>
      <c r="I11" s="40"/>
      <c r="J11" s="41"/>
      <c r="K11" s="323"/>
      <c r="L11" s="324"/>
      <c r="M11" s="42" t="s">
        <v>44</v>
      </c>
    </row>
    <row r="12" spans="1:21" s="35" customFormat="1" ht="15.95" customHeight="1" x14ac:dyDescent="0.15">
      <c r="B12" s="27"/>
      <c r="C12" s="44" t="s">
        <v>23</v>
      </c>
      <c r="D12" s="40"/>
      <c r="E12" s="40"/>
      <c r="F12" s="45"/>
      <c r="G12" s="40"/>
      <c r="H12" s="40"/>
      <c r="I12" s="40"/>
      <c r="J12" s="41"/>
      <c r="K12" s="323" t="s">
        <v>165</v>
      </c>
      <c r="L12" s="324"/>
      <c r="M12" s="42" t="s">
        <v>44</v>
      </c>
    </row>
    <row r="13" spans="1:21" s="35" customFormat="1" ht="15.95" customHeight="1" x14ac:dyDescent="0.15">
      <c r="B13" s="27"/>
      <c r="C13" s="44" t="s">
        <v>24</v>
      </c>
      <c r="D13" s="46"/>
      <c r="E13" s="46"/>
      <c r="F13" s="40"/>
      <c r="G13" s="46"/>
      <c r="H13" s="46"/>
      <c r="I13" s="46"/>
      <c r="J13" s="47"/>
      <c r="K13" s="323"/>
      <c r="L13" s="324"/>
      <c r="M13" s="48" t="s">
        <v>158</v>
      </c>
    </row>
    <row r="14" spans="1:21" s="35" customFormat="1" ht="15.95" customHeight="1" x14ac:dyDescent="0.15">
      <c r="B14" s="27"/>
      <c r="C14" s="44" t="s">
        <v>31</v>
      </c>
      <c r="D14" s="40"/>
      <c r="E14" s="40"/>
      <c r="F14" s="40"/>
      <c r="G14" s="40"/>
      <c r="H14" s="40"/>
      <c r="I14" s="40"/>
      <c r="J14" s="41"/>
      <c r="K14" s="323" t="s">
        <v>165</v>
      </c>
      <c r="L14" s="324"/>
      <c r="M14" s="42" t="s">
        <v>44</v>
      </c>
      <c r="N14" s="49"/>
      <c r="O14" s="45"/>
      <c r="P14" s="45"/>
    </row>
    <row r="15" spans="1:21" s="35" customFormat="1" ht="15.95" customHeight="1" x14ac:dyDescent="0.15">
      <c r="B15" s="28"/>
      <c r="C15" s="50" t="s">
        <v>157</v>
      </c>
      <c r="D15" s="51"/>
      <c r="E15" s="51"/>
      <c r="F15" s="51"/>
      <c r="G15" s="51"/>
      <c r="H15" s="51"/>
      <c r="I15" s="51"/>
      <c r="J15" s="52"/>
      <c r="K15" s="721"/>
      <c r="L15" s="722"/>
      <c r="M15" s="53" t="s">
        <v>44</v>
      </c>
      <c r="N15" s="49"/>
      <c r="O15" s="45"/>
      <c r="P15" s="45"/>
    </row>
    <row r="16" spans="1:21" ht="15.95" customHeight="1" x14ac:dyDescent="0.15">
      <c r="B16" s="54" t="s">
        <v>159</v>
      </c>
      <c r="C16" s="55" t="s">
        <v>160</v>
      </c>
      <c r="D16" s="56"/>
      <c r="E16" s="56"/>
      <c r="F16" s="56"/>
      <c r="G16" s="56"/>
      <c r="H16" s="56"/>
      <c r="I16" s="56"/>
      <c r="J16" s="56"/>
      <c r="K16" s="56"/>
      <c r="L16" s="56"/>
      <c r="M16" s="56"/>
      <c r="N16" s="56"/>
      <c r="O16" s="56"/>
      <c r="P16" s="56"/>
      <c r="Q16" s="56"/>
      <c r="R16" s="56"/>
      <c r="S16" s="56"/>
      <c r="T16" s="56"/>
    </row>
    <row r="17" spans="1:20" ht="15.95" customHeight="1" x14ac:dyDescent="0.15">
      <c r="C17" s="55" t="s">
        <v>92</v>
      </c>
      <c r="D17" s="56"/>
      <c r="E17" s="57"/>
      <c r="F17" s="57"/>
      <c r="G17" s="57"/>
      <c r="H17" s="57"/>
      <c r="I17" s="57"/>
      <c r="J17" s="57"/>
      <c r="K17" s="57"/>
      <c r="L17" s="57"/>
      <c r="M17" s="57"/>
      <c r="N17" s="56"/>
      <c r="O17" s="56"/>
      <c r="P17" s="56"/>
      <c r="Q17" s="56"/>
      <c r="R17" s="56"/>
      <c r="S17" s="56"/>
      <c r="T17" s="56"/>
    </row>
    <row r="18" spans="1:20" s="35" customFormat="1" ht="15.95" customHeight="1" x14ac:dyDescent="0.15">
      <c r="E18" s="45"/>
      <c r="F18" s="45"/>
      <c r="G18" s="45"/>
      <c r="H18" s="45"/>
      <c r="I18" s="45"/>
      <c r="J18" s="45"/>
      <c r="K18" s="45"/>
      <c r="L18" s="45"/>
      <c r="M18" s="45"/>
      <c r="N18" s="45"/>
      <c r="O18" s="45"/>
      <c r="P18" s="58"/>
    </row>
    <row r="19" spans="1:20" s="35" customFormat="1" ht="15.95" customHeight="1" x14ac:dyDescent="0.15">
      <c r="A19" s="59" t="s">
        <v>74</v>
      </c>
      <c r="C19" s="60"/>
      <c r="D19" s="60"/>
      <c r="E19" s="60"/>
      <c r="F19" s="60"/>
      <c r="G19" s="60"/>
      <c r="H19" s="60"/>
      <c r="I19" s="60"/>
      <c r="J19" s="60"/>
      <c r="K19" s="60"/>
      <c r="L19" s="60"/>
      <c r="M19" s="60"/>
      <c r="N19" s="60"/>
      <c r="O19" s="60"/>
      <c r="P19" s="60"/>
      <c r="Q19" s="60"/>
      <c r="R19" s="60"/>
      <c r="S19" s="61"/>
    </row>
    <row r="20" spans="1:20" s="35" customFormat="1" ht="15.95" customHeight="1" x14ac:dyDescent="0.15">
      <c r="A20" s="60" t="s">
        <v>78</v>
      </c>
      <c r="C20" s="60"/>
      <c r="D20" s="60"/>
      <c r="E20" s="60"/>
      <c r="F20" s="60"/>
      <c r="G20" s="60"/>
      <c r="H20" s="60"/>
      <c r="I20" s="60"/>
      <c r="J20" s="60"/>
      <c r="K20" s="60"/>
      <c r="L20" s="60"/>
      <c r="M20" s="60"/>
      <c r="N20" s="60"/>
      <c r="O20" s="60"/>
      <c r="P20" s="60"/>
      <c r="Q20" s="60"/>
      <c r="R20" s="60"/>
      <c r="T20" s="61" t="s">
        <v>45</v>
      </c>
    </row>
    <row r="21" spans="1:20" s="35" customFormat="1" ht="20.100000000000001" customHeight="1" x14ac:dyDescent="0.15">
      <c r="A21" s="62"/>
      <c r="B21" s="328" t="s">
        <v>46</v>
      </c>
      <c r="C21" s="329"/>
      <c r="D21" s="330"/>
      <c r="E21" s="723" t="s">
        <v>47</v>
      </c>
      <c r="F21" s="724"/>
      <c r="G21" s="724"/>
      <c r="H21" s="724"/>
      <c r="I21" s="724"/>
      <c r="J21" s="724"/>
      <c r="K21" s="724"/>
      <c r="L21" s="724"/>
      <c r="M21" s="724"/>
      <c r="N21" s="724"/>
      <c r="O21" s="724"/>
      <c r="P21" s="724"/>
      <c r="Q21" s="724"/>
      <c r="R21" s="725"/>
      <c r="S21" s="321" t="s">
        <v>48</v>
      </c>
      <c r="T21" s="322"/>
    </row>
    <row r="22" spans="1:20" s="35" customFormat="1" ht="20.100000000000001" customHeight="1" thickBot="1" x14ac:dyDescent="0.2">
      <c r="A22" s="62"/>
      <c r="B22" s="336" t="s">
        <v>49</v>
      </c>
      <c r="C22" s="337"/>
      <c r="D22" s="338"/>
      <c r="E22" s="63" t="s">
        <v>1</v>
      </c>
      <c r="F22" s="64" t="s">
        <v>2</v>
      </c>
      <c r="G22" s="64" t="s">
        <v>3</v>
      </c>
      <c r="H22" s="64" t="s">
        <v>4</v>
      </c>
      <c r="I22" s="64" t="s">
        <v>5</v>
      </c>
      <c r="J22" s="64" t="s">
        <v>6</v>
      </c>
      <c r="K22" s="64" t="s">
        <v>7</v>
      </c>
      <c r="L22" s="64" t="s">
        <v>8</v>
      </c>
      <c r="M22" s="64" t="s">
        <v>9</v>
      </c>
      <c r="N22" s="64" t="s">
        <v>10</v>
      </c>
      <c r="O22" s="64" t="s">
        <v>11</v>
      </c>
      <c r="P22" s="65" t="s">
        <v>12</v>
      </c>
      <c r="Q22" s="339" t="s">
        <v>13</v>
      </c>
      <c r="R22" s="340"/>
      <c r="S22" s="341" t="s">
        <v>21</v>
      </c>
      <c r="T22" s="342"/>
    </row>
    <row r="23" spans="1:20" ht="20.100000000000001" customHeight="1" thickBot="1" x14ac:dyDescent="0.2">
      <c r="A23" s="62"/>
      <c r="B23" s="343" t="s">
        <v>15</v>
      </c>
      <c r="C23" s="344"/>
      <c r="D23" s="345"/>
      <c r="E23" s="16"/>
      <c r="F23" s="17"/>
      <c r="G23" s="17"/>
      <c r="H23" s="17"/>
      <c r="I23" s="17"/>
      <c r="J23" s="17"/>
      <c r="K23" s="17"/>
      <c r="L23" s="17"/>
      <c r="M23" s="17"/>
      <c r="N23" s="17"/>
      <c r="O23" s="17"/>
      <c r="P23" s="18"/>
      <c r="Q23" s="346">
        <f>SUM(E23:P23)</f>
        <v>0</v>
      </c>
      <c r="R23" s="347"/>
      <c r="S23" s="334" t="str">
        <f>IF(Q26=0,"",IF(ISERROR(ROUNDUP(Q26/Q$53,1)),"",(ROUNDUP(Q26/Q$53,1))))</f>
        <v/>
      </c>
      <c r="T23" s="348"/>
    </row>
    <row r="24" spans="1:20" ht="15.95" customHeight="1" thickBot="1" x14ac:dyDescent="0.2">
      <c r="A24" s="62"/>
      <c r="B24" s="350" t="s">
        <v>69</v>
      </c>
      <c r="C24" s="351"/>
      <c r="D24" s="66" t="s">
        <v>70</v>
      </c>
      <c r="E24" s="7"/>
      <c r="F24" s="8"/>
      <c r="G24" s="8"/>
      <c r="H24" s="8"/>
      <c r="I24" s="8"/>
      <c r="J24" s="8"/>
      <c r="K24" s="8"/>
      <c r="L24" s="8"/>
      <c r="M24" s="8"/>
      <c r="N24" s="8"/>
      <c r="O24" s="8"/>
      <c r="P24" s="9"/>
      <c r="Q24" s="368">
        <f>SUM(E24:P24)</f>
        <v>0</v>
      </c>
      <c r="R24" s="369"/>
      <c r="S24" s="334"/>
      <c r="T24" s="348"/>
    </row>
    <row r="25" spans="1:20" ht="15.95" customHeight="1" thickBot="1" x14ac:dyDescent="0.2">
      <c r="A25" s="67"/>
      <c r="B25" s="352"/>
      <c r="C25" s="353"/>
      <c r="D25" s="68" t="s">
        <v>71</v>
      </c>
      <c r="E25" s="10"/>
      <c r="F25" s="11"/>
      <c r="G25" s="11"/>
      <c r="H25" s="11"/>
      <c r="I25" s="11"/>
      <c r="J25" s="11"/>
      <c r="K25" s="11"/>
      <c r="L25" s="11"/>
      <c r="M25" s="11"/>
      <c r="N25" s="11"/>
      <c r="O25" s="11"/>
      <c r="P25" s="12"/>
      <c r="Q25" s="354">
        <f>SUM(E25:P25)</f>
        <v>0</v>
      </c>
      <c r="R25" s="355"/>
      <c r="S25" s="349"/>
      <c r="T25" s="348"/>
    </row>
    <row r="26" spans="1:20" ht="20.100000000000001" customHeight="1" thickTop="1" thickBot="1" x14ac:dyDescent="0.2">
      <c r="A26" s="67"/>
      <c r="B26" s="325" t="s">
        <v>13</v>
      </c>
      <c r="C26" s="326"/>
      <c r="D26" s="327"/>
      <c r="E26" s="69">
        <f t="shared" ref="E26:P26" si="0">SUM(E23:E25)</f>
        <v>0</v>
      </c>
      <c r="F26" s="70">
        <f t="shared" si="0"/>
        <v>0</v>
      </c>
      <c r="G26" s="70">
        <f t="shared" si="0"/>
        <v>0</v>
      </c>
      <c r="H26" s="70">
        <f t="shared" si="0"/>
        <v>0</v>
      </c>
      <c r="I26" s="70">
        <f t="shared" si="0"/>
        <v>0</v>
      </c>
      <c r="J26" s="70">
        <f t="shared" si="0"/>
        <v>0</v>
      </c>
      <c r="K26" s="70">
        <f t="shared" si="0"/>
        <v>0</v>
      </c>
      <c r="L26" s="70">
        <f t="shared" si="0"/>
        <v>0</v>
      </c>
      <c r="M26" s="70">
        <f t="shared" si="0"/>
        <v>0</v>
      </c>
      <c r="N26" s="70">
        <f t="shared" si="0"/>
        <v>0</v>
      </c>
      <c r="O26" s="70">
        <f t="shared" si="0"/>
        <v>0</v>
      </c>
      <c r="P26" s="71">
        <f t="shared" si="0"/>
        <v>0</v>
      </c>
      <c r="Q26" s="356">
        <f>SUM(Q23:R25)</f>
        <v>0</v>
      </c>
      <c r="R26" s="357"/>
      <c r="S26" s="349"/>
      <c r="T26" s="348"/>
    </row>
    <row r="27" spans="1:20" ht="20.100000000000001" customHeight="1" thickBot="1" x14ac:dyDescent="0.2">
      <c r="A27" s="67"/>
      <c r="B27" s="363" t="s">
        <v>16</v>
      </c>
      <c r="C27" s="364"/>
      <c r="D27" s="365"/>
      <c r="E27" s="16"/>
      <c r="F27" s="17"/>
      <c r="G27" s="17"/>
      <c r="H27" s="17"/>
      <c r="I27" s="17"/>
      <c r="J27" s="17"/>
      <c r="K27" s="17"/>
      <c r="L27" s="17"/>
      <c r="M27" s="17"/>
      <c r="N27" s="17"/>
      <c r="O27" s="17"/>
      <c r="P27" s="18"/>
      <c r="Q27" s="366">
        <f>SUM(E27:P27)</f>
        <v>0</v>
      </c>
      <c r="R27" s="367"/>
      <c r="S27" s="334" t="str">
        <f>IF(Q30=0,"",IF(ISERROR(ROUNDUP(Q30/Q$53,1)),"",(ROUNDUP(Q30/Q$53,1))))</f>
        <v/>
      </c>
      <c r="T27" s="348"/>
    </row>
    <row r="28" spans="1:20" ht="15.95" customHeight="1" thickBot="1" x14ac:dyDescent="0.2">
      <c r="A28" s="62"/>
      <c r="B28" s="350" t="s">
        <v>69</v>
      </c>
      <c r="C28" s="351"/>
      <c r="D28" s="66" t="s">
        <v>70</v>
      </c>
      <c r="E28" s="7"/>
      <c r="F28" s="8"/>
      <c r="G28" s="8"/>
      <c r="H28" s="8"/>
      <c r="I28" s="8"/>
      <c r="J28" s="8"/>
      <c r="K28" s="8"/>
      <c r="L28" s="8"/>
      <c r="M28" s="8"/>
      <c r="N28" s="8"/>
      <c r="O28" s="8"/>
      <c r="P28" s="9"/>
      <c r="Q28" s="368">
        <f>SUM(E28:P28)</f>
        <v>0</v>
      </c>
      <c r="R28" s="369"/>
      <c r="S28" s="334"/>
      <c r="T28" s="348"/>
    </row>
    <row r="29" spans="1:20" ht="15.95" customHeight="1" thickBot="1" x14ac:dyDescent="0.2">
      <c r="A29" s="67"/>
      <c r="B29" s="352"/>
      <c r="C29" s="353"/>
      <c r="D29" s="68" t="s">
        <v>71</v>
      </c>
      <c r="E29" s="10"/>
      <c r="F29" s="11"/>
      <c r="G29" s="11"/>
      <c r="H29" s="11"/>
      <c r="I29" s="11"/>
      <c r="J29" s="11"/>
      <c r="K29" s="11"/>
      <c r="L29" s="11"/>
      <c r="M29" s="11"/>
      <c r="N29" s="11"/>
      <c r="O29" s="11"/>
      <c r="P29" s="12"/>
      <c r="Q29" s="354">
        <f>SUM(E29:P29)</f>
        <v>0</v>
      </c>
      <c r="R29" s="355"/>
      <c r="S29" s="349"/>
      <c r="T29" s="348"/>
    </row>
    <row r="30" spans="1:20" ht="20.100000000000001" customHeight="1" thickTop="1" thickBot="1" x14ac:dyDescent="0.2">
      <c r="A30" s="67"/>
      <c r="B30" s="325" t="s">
        <v>13</v>
      </c>
      <c r="C30" s="326"/>
      <c r="D30" s="327"/>
      <c r="E30" s="69">
        <f t="shared" ref="E30:P30" si="1">SUM(E27:E29)</f>
        <v>0</v>
      </c>
      <c r="F30" s="70">
        <f t="shared" si="1"/>
        <v>0</v>
      </c>
      <c r="G30" s="70">
        <f t="shared" si="1"/>
        <v>0</v>
      </c>
      <c r="H30" s="70">
        <f t="shared" si="1"/>
        <v>0</v>
      </c>
      <c r="I30" s="70">
        <f t="shared" si="1"/>
        <v>0</v>
      </c>
      <c r="J30" s="70">
        <f t="shared" si="1"/>
        <v>0</v>
      </c>
      <c r="K30" s="70">
        <f t="shared" si="1"/>
        <v>0</v>
      </c>
      <c r="L30" s="70">
        <f t="shared" si="1"/>
        <v>0</v>
      </c>
      <c r="M30" s="70">
        <f t="shared" si="1"/>
        <v>0</v>
      </c>
      <c r="N30" s="70">
        <f t="shared" si="1"/>
        <v>0</v>
      </c>
      <c r="O30" s="70">
        <f t="shared" si="1"/>
        <v>0</v>
      </c>
      <c r="P30" s="71">
        <f t="shared" si="1"/>
        <v>0</v>
      </c>
      <c r="Q30" s="356">
        <f>SUM(Q27:R29)</f>
        <v>0</v>
      </c>
      <c r="R30" s="357"/>
      <c r="S30" s="349"/>
      <c r="T30" s="348"/>
    </row>
    <row r="31" spans="1:20" ht="20.100000000000001" customHeight="1" x14ac:dyDescent="0.15">
      <c r="A31" s="67"/>
      <c r="B31" s="363" t="s">
        <v>18</v>
      </c>
      <c r="C31" s="364"/>
      <c r="D31" s="365"/>
      <c r="E31" s="16"/>
      <c r="F31" s="17"/>
      <c r="G31" s="17"/>
      <c r="H31" s="17"/>
      <c r="I31" s="17"/>
      <c r="J31" s="17"/>
      <c r="K31" s="17"/>
      <c r="L31" s="17"/>
      <c r="M31" s="17"/>
      <c r="N31" s="17"/>
      <c r="O31" s="17"/>
      <c r="P31" s="18"/>
      <c r="Q31" s="366">
        <f>SUM(E31:P31)</f>
        <v>0</v>
      </c>
      <c r="R31" s="367"/>
      <c r="S31" s="370" t="str">
        <f>IF(Q34=0,"",IF(ISERROR(ROUNDUP(Q34/Q$53,1)),"",(ROUNDUP(Q34/Q$53,1))))</f>
        <v/>
      </c>
      <c r="T31" s="371"/>
    </row>
    <row r="32" spans="1:20" ht="15.95" customHeight="1" x14ac:dyDescent="0.15">
      <c r="A32" s="62"/>
      <c r="B32" s="350" t="s">
        <v>69</v>
      </c>
      <c r="C32" s="351"/>
      <c r="D32" s="66" t="s">
        <v>70</v>
      </c>
      <c r="E32" s="7"/>
      <c r="F32" s="8"/>
      <c r="G32" s="8"/>
      <c r="H32" s="8"/>
      <c r="I32" s="8"/>
      <c r="J32" s="8"/>
      <c r="K32" s="8"/>
      <c r="L32" s="8"/>
      <c r="M32" s="8"/>
      <c r="N32" s="8"/>
      <c r="O32" s="8"/>
      <c r="P32" s="9"/>
      <c r="Q32" s="368">
        <f>SUM(E32:P32)</f>
        <v>0</v>
      </c>
      <c r="R32" s="369"/>
      <c r="S32" s="372"/>
      <c r="T32" s="373"/>
    </row>
    <row r="33" spans="1:20" ht="15.95" customHeight="1" thickBot="1" x14ac:dyDescent="0.2">
      <c r="A33" s="67"/>
      <c r="B33" s="352"/>
      <c r="C33" s="353"/>
      <c r="D33" s="68" t="s">
        <v>71</v>
      </c>
      <c r="E33" s="10"/>
      <c r="F33" s="11"/>
      <c r="G33" s="11"/>
      <c r="H33" s="11"/>
      <c r="I33" s="11"/>
      <c r="J33" s="11"/>
      <c r="K33" s="11"/>
      <c r="L33" s="11"/>
      <c r="M33" s="11"/>
      <c r="N33" s="11"/>
      <c r="O33" s="11"/>
      <c r="P33" s="12"/>
      <c r="Q33" s="354">
        <f>SUM(E33:P33)</f>
        <v>0</v>
      </c>
      <c r="R33" s="355"/>
      <c r="S33" s="372"/>
      <c r="T33" s="373"/>
    </row>
    <row r="34" spans="1:20" ht="20.100000000000001" customHeight="1" thickTop="1" thickBot="1" x14ac:dyDescent="0.2">
      <c r="A34" s="67"/>
      <c r="B34" s="325" t="s">
        <v>13</v>
      </c>
      <c r="C34" s="326"/>
      <c r="D34" s="327"/>
      <c r="E34" s="72">
        <f t="shared" ref="E34:P34" si="2">SUM(E31:E33)</f>
        <v>0</v>
      </c>
      <c r="F34" s="73">
        <f t="shared" si="2"/>
        <v>0</v>
      </c>
      <c r="G34" s="73">
        <f t="shared" si="2"/>
        <v>0</v>
      </c>
      <c r="H34" s="73">
        <f t="shared" si="2"/>
        <v>0</v>
      </c>
      <c r="I34" s="73">
        <f t="shared" si="2"/>
        <v>0</v>
      </c>
      <c r="J34" s="73">
        <f t="shared" si="2"/>
        <v>0</v>
      </c>
      <c r="K34" s="73">
        <f t="shared" si="2"/>
        <v>0</v>
      </c>
      <c r="L34" s="73">
        <f t="shared" si="2"/>
        <v>0</v>
      </c>
      <c r="M34" s="73">
        <f t="shared" si="2"/>
        <v>0</v>
      </c>
      <c r="N34" s="73">
        <f t="shared" si="2"/>
        <v>0</v>
      </c>
      <c r="O34" s="73">
        <f t="shared" si="2"/>
        <v>0</v>
      </c>
      <c r="P34" s="74">
        <f t="shared" si="2"/>
        <v>0</v>
      </c>
      <c r="Q34" s="356">
        <f>SUM(Q31:R33)</f>
        <v>0</v>
      </c>
      <c r="R34" s="357"/>
      <c r="S34" s="374"/>
      <c r="T34" s="375"/>
    </row>
    <row r="35" spans="1:20" ht="20.100000000000001" customHeight="1" x14ac:dyDescent="0.15">
      <c r="A35" s="67"/>
      <c r="B35" s="363" t="s">
        <v>19</v>
      </c>
      <c r="C35" s="364"/>
      <c r="D35" s="365"/>
      <c r="E35" s="16"/>
      <c r="F35" s="17"/>
      <c r="G35" s="17"/>
      <c r="H35" s="17"/>
      <c r="I35" s="17"/>
      <c r="J35" s="17"/>
      <c r="K35" s="17"/>
      <c r="L35" s="17"/>
      <c r="M35" s="17"/>
      <c r="N35" s="17"/>
      <c r="O35" s="17"/>
      <c r="P35" s="18"/>
      <c r="Q35" s="366">
        <f>SUM(E35:P35)</f>
        <v>0</v>
      </c>
      <c r="R35" s="367"/>
      <c r="S35" s="370" t="str">
        <f>IF(Q38=0,"",IF(ISERROR(ROUNDUP(Q38/Q$53,1)),"",(ROUNDUP(Q38/Q$53,1))))</f>
        <v/>
      </c>
      <c r="T35" s="371"/>
    </row>
    <row r="36" spans="1:20" ht="15.95" customHeight="1" x14ac:dyDescent="0.15">
      <c r="A36" s="62"/>
      <c r="B36" s="350" t="s">
        <v>69</v>
      </c>
      <c r="C36" s="351"/>
      <c r="D36" s="66" t="s">
        <v>70</v>
      </c>
      <c r="E36" s="7"/>
      <c r="F36" s="8"/>
      <c r="G36" s="8"/>
      <c r="H36" s="8"/>
      <c r="I36" s="8"/>
      <c r="J36" s="8"/>
      <c r="K36" s="8"/>
      <c r="L36" s="8"/>
      <c r="M36" s="8"/>
      <c r="N36" s="8"/>
      <c r="O36" s="8"/>
      <c r="P36" s="9"/>
      <c r="Q36" s="368">
        <f>SUM(E36:P36)</f>
        <v>0</v>
      </c>
      <c r="R36" s="369"/>
      <c r="S36" s="372"/>
      <c r="T36" s="373"/>
    </row>
    <row r="37" spans="1:20" ht="15.95" customHeight="1" thickBot="1" x14ac:dyDescent="0.2">
      <c r="A37" s="67"/>
      <c r="B37" s="352"/>
      <c r="C37" s="353"/>
      <c r="D37" s="68" t="s">
        <v>71</v>
      </c>
      <c r="E37" s="10"/>
      <c r="F37" s="11"/>
      <c r="G37" s="11"/>
      <c r="H37" s="11"/>
      <c r="I37" s="11"/>
      <c r="J37" s="11"/>
      <c r="K37" s="11"/>
      <c r="L37" s="11"/>
      <c r="M37" s="11"/>
      <c r="N37" s="11"/>
      <c r="O37" s="11"/>
      <c r="P37" s="12"/>
      <c r="Q37" s="354">
        <f>SUM(E37:P37)</f>
        <v>0</v>
      </c>
      <c r="R37" s="355"/>
      <c r="S37" s="372"/>
      <c r="T37" s="373"/>
    </row>
    <row r="38" spans="1:20" ht="20.100000000000001" customHeight="1" thickTop="1" thickBot="1" x14ac:dyDescent="0.2">
      <c r="A38" s="67"/>
      <c r="B38" s="325" t="s">
        <v>13</v>
      </c>
      <c r="C38" s="326"/>
      <c r="D38" s="327"/>
      <c r="E38" s="72">
        <f t="shared" ref="E38:P38" si="3">SUM(E35:E37)</f>
        <v>0</v>
      </c>
      <c r="F38" s="73">
        <f t="shared" si="3"/>
        <v>0</v>
      </c>
      <c r="G38" s="73">
        <f t="shared" si="3"/>
        <v>0</v>
      </c>
      <c r="H38" s="73">
        <f t="shared" si="3"/>
        <v>0</v>
      </c>
      <c r="I38" s="73">
        <f t="shared" si="3"/>
        <v>0</v>
      </c>
      <c r="J38" s="73">
        <f t="shared" si="3"/>
        <v>0</v>
      </c>
      <c r="K38" s="73">
        <f t="shared" si="3"/>
        <v>0</v>
      </c>
      <c r="L38" s="73">
        <f t="shared" si="3"/>
        <v>0</v>
      </c>
      <c r="M38" s="73">
        <f t="shared" si="3"/>
        <v>0</v>
      </c>
      <c r="N38" s="73">
        <f t="shared" si="3"/>
        <v>0</v>
      </c>
      <c r="O38" s="73">
        <f t="shared" si="3"/>
        <v>0</v>
      </c>
      <c r="P38" s="74">
        <f t="shared" si="3"/>
        <v>0</v>
      </c>
      <c r="Q38" s="356">
        <f>SUM(Q35:R37)</f>
        <v>0</v>
      </c>
      <c r="R38" s="357"/>
      <c r="S38" s="374"/>
      <c r="T38" s="375"/>
    </row>
    <row r="39" spans="1:20" ht="20.100000000000001" customHeight="1" x14ac:dyDescent="0.15">
      <c r="A39" s="67"/>
      <c r="B39" s="363" t="s">
        <v>20</v>
      </c>
      <c r="C39" s="364"/>
      <c r="D39" s="365"/>
      <c r="E39" s="16"/>
      <c r="F39" s="17"/>
      <c r="G39" s="17"/>
      <c r="H39" s="17"/>
      <c r="I39" s="17"/>
      <c r="J39" s="17"/>
      <c r="K39" s="17"/>
      <c r="L39" s="17"/>
      <c r="M39" s="17"/>
      <c r="N39" s="17"/>
      <c r="O39" s="17"/>
      <c r="P39" s="18"/>
      <c r="Q39" s="366">
        <f>SUM(E39:P39)</f>
        <v>0</v>
      </c>
      <c r="R39" s="367"/>
      <c r="S39" s="370" t="str">
        <f>IF(Q42=0,"",IF(ISERROR(ROUNDUP(Q42/Q$53,1)),"",(ROUNDUP(Q42/Q$53,1))))</f>
        <v/>
      </c>
      <c r="T39" s="371"/>
    </row>
    <row r="40" spans="1:20" ht="15.95" customHeight="1" x14ac:dyDescent="0.15">
      <c r="A40" s="62"/>
      <c r="B40" s="350" t="s">
        <v>69</v>
      </c>
      <c r="C40" s="351"/>
      <c r="D40" s="66" t="s">
        <v>70</v>
      </c>
      <c r="E40" s="7"/>
      <c r="F40" s="8"/>
      <c r="G40" s="8"/>
      <c r="H40" s="8"/>
      <c r="I40" s="8"/>
      <c r="J40" s="8"/>
      <c r="K40" s="8"/>
      <c r="L40" s="8"/>
      <c r="M40" s="8"/>
      <c r="N40" s="8"/>
      <c r="O40" s="8"/>
      <c r="P40" s="9"/>
      <c r="Q40" s="368">
        <f>SUM(E40:P40)</f>
        <v>0</v>
      </c>
      <c r="R40" s="369"/>
      <c r="S40" s="372"/>
      <c r="T40" s="373"/>
    </row>
    <row r="41" spans="1:20" ht="15.95" customHeight="1" thickBot="1" x14ac:dyDescent="0.2">
      <c r="A41" s="67"/>
      <c r="B41" s="352"/>
      <c r="C41" s="353"/>
      <c r="D41" s="68" t="s">
        <v>71</v>
      </c>
      <c r="E41" s="10"/>
      <c r="F41" s="11"/>
      <c r="G41" s="11"/>
      <c r="H41" s="11"/>
      <c r="I41" s="11"/>
      <c r="J41" s="11"/>
      <c r="K41" s="11"/>
      <c r="L41" s="11"/>
      <c r="M41" s="11"/>
      <c r="N41" s="11"/>
      <c r="O41" s="11"/>
      <c r="P41" s="12"/>
      <c r="Q41" s="354">
        <f>SUM(E41:P41)</f>
        <v>0</v>
      </c>
      <c r="R41" s="355"/>
      <c r="S41" s="372"/>
      <c r="T41" s="373"/>
    </row>
    <row r="42" spans="1:20" ht="20.100000000000001" customHeight="1" thickTop="1" thickBot="1" x14ac:dyDescent="0.2">
      <c r="A42" s="67"/>
      <c r="B42" s="325" t="s">
        <v>13</v>
      </c>
      <c r="C42" s="326"/>
      <c r="D42" s="327"/>
      <c r="E42" s="72">
        <f t="shared" ref="E42:P42" si="4">SUM(E39:E41)</f>
        <v>0</v>
      </c>
      <c r="F42" s="73">
        <f t="shared" si="4"/>
        <v>0</v>
      </c>
      <c r="G42" s="73">
        <f t="shared" si="4"/>
        <v>0</v>
      </c>
      <c r="H42" s="73">
        <f t="shared" si="4"/>
        <v>0</v>
      </c>
      <c r="I42" s="73">
        <f t="shared" si="4"/>
        <v>0</v>
      </c>
      <c r="J42" s="73">
        <f t="shared" si="4"/>
        <v>0</v>
      </c>
      <c r="K42" s="73">
        <f t="shared" si="4"/>
        <v>0</v>
      </c>
      <c r="L42" s="73">
        <f t="shared" si="4"/>
        <v>0</v>
      </c>
      <c r="M42" s="73">
        <f t="shared" si="4"/>
        <v>0</v>
      </c>
      <c r="N42" s="73">
        <f t="shared" si="4"/>
        <v>0</v>
      </c>
      <c r="O42" s="73">
        <f t="shared" si="4"/>
        <v>0</v>
      </c>
      <c r="P42" s="74">
        <f t="shared" si="4"/>
        <v>0</v>
      </c>
      <c r="Q42" s="356">
        <f>SUM(Q39:R41)</f>
        <v>0</v>
      </c>
      <c r="R42" s="357"/>
      <c r="S42" s="374"/>
      <c r="T42" s="375"/>
    </row>
    <row r="43" spans="1:20" ht="20.100000000000001" customHeight="1" x14ac:dyDescent="0.15">
      <c r="A43" s="67"/>
      <c r="B43" s="382" t="s">
        <v>23</v>
      </c>
      <c r="C43" s="384" t="s">
        <v>22</v>
      </c>
      <c r="D43" s="385"/>
      <c r="E43" s="19" t="s">
        <v>165</v>
      </c>
      <c r="F43" s="20" t="s">
        <v>165</v>
      </c>
      <c r="G43" s="20" t="s">
        <v>165</v>
      </c>
      <c r="H43" s="20" t="s">
        <v>165</v>
      </c>
      <c r="I43" s="20" t="s">
        <v>165</v>
      </c>
      <c r="J43" s="20" t="s">
        <v>165</v>
      </c>
      <c r="K43" s="21" t="s">
        <v>165</v>
      </c>
      <c r="L43" s="20" t="s">
        <v>165</v>
      </c>
      <c r="M43" s="20" t="s">
        <v>165</v>
      </c>
      <c r="N43" s="20" t="s">
        <v>165</v>
      </c>
      <c r="O43" s="20" t="s">
        <v>165</v>
      </c>
      <c r="P43" s="22" t="s">
        <v>165</v>
      </c>
      <c r="Q43" s="366">
        <f>SUM(E43:P43)</f>
        <v>0</v>
      </c>
      <c r="R43" s="367"/>
      <c r="S43" s="376" t="str">
        <f>IF(Q47=0,"",IF(ISERROR(ROUNDUP(Q47/Q$53,1)),"",(ROUNDUP(Q47/Q$53,1))))</f>
        <v/>
      </c>
      <c r="T43" s="377"/>
    </row>
    <row r="44" spans="1:20" ht="20.100000000000001" customHeight="1" x14ac:dyDescent="0.15">
      <c r="A44" s="67"/>
      <c r="B44" s="383"/>
      <c r="C44" s="386" t="s">
        <v>26</v>
      </c>
      <c r="D44" s="387"/>
      <c r="E44" s="75">
        <f t="shared" ref="E44:P44" si="5">SUM(E43:E43)</f>
        <v>0</v>
      </c>
      <c r="F44" s="76">
        <f t="shared" si="5"/>
        <v>0</v>
      </c>
      <c r="G44" s="76">
        <f t="shared" si="5"/>
        <v>0</v>
      </c>
      <c r="H44" s="76">
        <f t="shared" si="5"/>
        <v>0</v>
      </c>
      <c r="I44" s="76">
        <f t="shared" si="5"/>
        <v>0</v>
      </c>
      <c r="J44" s="76">
        <f t="shared" si="5"/>
        <v>0</v>
      </c>
      <c r="K44" s="76">
        <f t="shared" si="5"/>
        <v>0</v>
      </c>
      <c r="L44" s="76">
        <f t="shared" si="5"/>
        <v>0</v>
      </c>
      <c r="M44" s="76">
        <f t="shared" si="5"/>
        <v>0</v>
      </c>
      <c r="N44" s="76">
        <f t="shared" si="5"/>
        <v>0</v>
      </c>
      <c r="O44" s="76">
        <f t="shared" si="5"/>
        <v>0</v>
      </c>
      <c r="P44" s="77">
        <f t="shared" si="5"/>
        <v>0</v>
      </c>
      <c r="Q44" s="368">
        <f>SUM(Q43:R43)</f>
        <v>0</v>
      </c>
      <c r="R44" s="369"/>
      <c r="S44" s="378"/>
      <c r="T44" s="379"/>
    </row>
    <row r="45" spans="1:20" ht="15.95" customHeight="1" x14ac:dyDescent="0.15">
      <c r="A45" s="62"/>
      <c r="B45" s="350" t="s">
        <v>72</v>
      </c>
      <c r="C45" s="351"/>
      <c r="D45" s="66" t="s">
        <v>70</v>
      </c>
      <c r="E45" s="7" t="s">
        <v>165</v>
      </c>
      <c r="F45" s="8" t="s">
        <v>165</v>
      </c>
      <c r="G45" s="8" t="s">
        <v>165</v>
      </c>
      <c r="H45" s="8" t="s">
        <v>165</v>
      </c>
      <c r="I45" s="8" t="s">
        <v>165</v>
      </c>
      <c r="J45" s="8" t="s">
        <v>165</v>
      </c>
      <c r="K45" s="8" t="s">
        <v>165</v>
      </c>
      <c r="L45" s="8" t="s">
        <v>165</v>
      </c>
      <c r="M45" s="8" t="s">
        <v>165</v>
      </c>
      <c r="N45" s="8" t="s">
        <v>165</v>
      </c>
      <c r="O45" s="8" t="s">
        <v>165</v>
      </c>
      <c r="P45" s="9" t="s">
        <v>165</v>
      </c>
      <c r="Q45" s="368">
        <f>SUM(E45:P45)</f>
        <v>0</v>
      </c>
      <c r="R45" s="369"/>
      <c r="S45" s="378"/>
      <c r="T45" s="379"/>
    </row>
    <row r="46" spans="1:20" ht="15.95" customHeight="1" thickBot="1" x14ac:dyDescent="0.2">
      <c r="A46" s="67"/>
      <c r="B46" s="352"/>
      <c r="C46" s="353"/>
      <c r="D46" s="68" t="s">
        <v>71</v>
      </c>
      <c r="E46" s="10"/>
      <c r="F46" s="11"/>
      <c r="G46" s="11"/>
      <c r="H46" s="11"/>
      <c r="I46" s="11"/>
      <c r="J46" s="11"/>
      <c r="K46" s="11"/>
      <c r="L46" s="11"/>
      <c r="M46" s="11"/>
      <c r="N46" s="11"/>
      <c r="O46" s="11"/>
      <c r="P46" s="12"/>
      <c r="Q46" s="354">
        <f>SUM(E46:P46)</f>
        <v>0</v>
      </c>
      <c r="R46" s="355"/>
      <c r="S46" s="378"/>
      <c r="T46" s="379"/>
    </row>
    <row r="47" spans="1:20" ht="20.100000000000001" customHeight="1" thickTop="1" thickBot="1" x14ac:dyDescent="0.2">
      <c r="A47" s="67"/>
      <c r="B47" s="325" t="s">
        <v>25</v>
      </c>
      <c r="C47" s="326"/>
      <c r="D47" s="327"/>
      <c r="E47" s="72">
        <f t="shared" ref="E47:P47" si="6">SUM(E43,E45:E46)</f>
        <v>0</v>
      </c>
      <c r="F47" s="73">
        <f t="shared" si="6"/>
        <v>0</v>
      </c>
      <c r="G47" s="73">
        <f t="shared" si="6"/>
        <v>0</v>
      </c>
      <c r="H47" s="73">
        <f t="shared" si="6"/>
        <v>0</v>
      </c>
      <c r="I47" s="73">
        <f t="shared" si="6"/>
        <v>0</v>
      </c>
      <c r="J47" s="73">
        <f t="shared" si="6"/>
        <v>0</v>
      </c>
      <c r="K47" s="73">
        <f t="shared" si="6"/>
        <v>0</v>
      </c>
      <c r="L47" s="73">
        <f t="shared" si="6"/>
        <v>0</v>
      </c>
      <c r="M47" s="73">
        <f t="shared" si="6"/>
        <v>0</v>
      </c>
      <c r="N47" s="73">
        <f t="shared" si="6"/>
        <v>0</v>
      </c>
      <c r="O47" s="73">
        <f t="shared" si="6"/>
        <v>0</v>
      </c>
      <c r="P47" s="74">
        <f t="shared" si="6"/>
        <v>0</v>
      </c>
      <c r="Q47" s="356">
        <f>SUM(Q43,Q45:R46)</f>
        <v>0</v>
      </c>
      <c r="R47" s="357"/>
      <c r="S47" s="380"/>
      <c r="T47" s="381"/>
    </row>
    <row r="48" spans="1:20" ht="20.100000000000001" customHeight="1" x14ac:dyDescent="0.15">
      <c r="A48" s="67"/>
      <c r="B48" s="395" t="s">
        <v>24</v>
      </c>
      <c r="C48" s="384" t="s">
        <v>22</v>
      </c>
      <c r="D48" s="385"/>
      <c r="E48" s="16"/>
      <c r="F48" s="17"/>
      <c r="G48" s="17"/>
      <c r="H48" s="17"/>
      <c r="I48" s="17"/>
      <c r="J48" s="17"/>
      <c r="K48" s="17"/>
      <c r="L48" s="17"/>
      <c r="M48" s="17"/>
      <c r="N48" s="17"/>
      <c r="O48" s="17"/>
      <c r="P48" s="18"/>
      <c r="Q48" s="366">
        <f>SUM(E48:P48)</f>
        <v>0</v>
      </c>
      <c r="R48" s="367"/>
      <c r="S48" s="376" t="str">
        <f>IF(Q52=0,"",IF(ISERROR(ROUNDUP(Q52/Q$53,1)),"",(ROUNDUP(Q52/Q$53,1))))</f>
        <v/>
      </c>
      <c r="T48" s="377"/>
    </row>
    <row r="49" spans="1:20" ht="20.100000000000001" customHeight="1" x14ac:dyDescent="0.15">
      <c r="A49" s="67"/>
      <c r="B49" s="396"/>
      <c r="C49" s="386" t="s">
        <v>26</v>
      </c>
      <c r="D49" s="387"/>
      <c r="E49" s="75">
        <f t="shared" ref="E49:P49" si="7">SUM(E48:E48)</f>
        <v>0</v>
      </c>
      <c r="F49" s="76">
        <f t="shared" si="7"/>
        <v>0</v>
      </c>
      <c r="G49" s="76">
        <f t="shared" si="7"/>
        <v>0</v>
      </c>
      <c r="H49" s="76">
        <f t="shared" si="7"/>
        <v>0</v>
      </c>
      <c r="I49" s="76">
        <f t="shared" si="7"/>
        <v>0</v>
      </c>
      <c r="J49" s="76">
        <f t="shared" si="7"/>
        <v>0</v>
      </c>
      <c r="K49" s="76">
        <f t="shared" si="7"/>
        <v>0</v>
      </c>
      <c r="L49" s="76">
        <f t="shared" si="7"/>
        <v>0</v>
      </c>
      <c r="M49" s="76">
        <f t="shared" si="7"/>
        <v>0</v>
      </c>
      <c r="N49" s="76">
        <f t="shared" si="7"/>
        <v>0</v>
      </c>
      <c r="O49" s="76">
        <f t="shared" si="7"/>
        <v>0</v>
      </c>
      <c r="P49" s="77">
        <f t="shared" si="7"/>
        <v>0</v>
      </c>
      <c r="Q49" s="368">
        <f>SUM(Q48:R48)</f>
        <v>0</v>
      </c>
      <c r="R49" s="369"/>
      <c r="S49" s="378"/>
      <c r="T49" s="379"/>
    </row>
    <row r="50" spans="1:20" ht="15.95" customHeight="1" x14ac:dyDescent="0.15">
      <c r="A50" s="62"/>
      <c r="B50" s="350" t="s">
        <v>72</v>
      </c>
      <c r="C50" s="351"/>
      <c r="D50" s="66" t="s">
        <v>70</v>
      </c>
      <c r="E50" s="7"/>
      <c r="F50" s="8"/>
      <c r="G50" s="8"/>
      <c r="H50" s="8"/>
      <c r="I50" s="8"/>
      <c r="J50" s="8"/>
      <c r="K50" s="8"/>
      <c r="L50" s="8"/>
      <c r="M50" s="8"/>
      <c r="N50" s="8"/>
      <c r="O50" s="8"/>
      <c r="P50" s="9"/>
      <c r="Q50" s="368">
        <f>SUM(E50:P50)</f>
        <v>0</v>
      </c>
      <c r="R50" s="369"/>
      <c r="S50" s="378"/>
      <c r="T50" s="379"/>
    </row>
    <row r="51" spans="1:20" ht="15.95" customHeight="1" thickBot="1" x14ac:dyDescent="0.2">
      <c r="A51" s="67"/>
      <c r="B51" s="352"/>
      <c r="C51" s="353"/>
      <c r="D51" s="68" t="s">
        <v>71</v>
      </c>
      <c r="E51" s="10"/>
      <c r="F51" s="11"/>
      <c r="G51" s="11"/>
      <c r="H51" s="11"/>
      <c r="I51" s="11"/>
      <c r="J51" s="11"/>
      <c r="K51" s="11"/>
      <c r="L51" s="11"/>
      <c r="M51" s="11"/>
      <c r="N51" s="11"/>
      <c r="O51" s="11"/>
      <c r="P51" s="12"/>
      <c r="Q51" s="354">
        <f>SUM(E51:P51)</f>
        <v>0</v>
      </c>
      <c r="R51" s="355"/>
      <c r="S51" s="378"/>
      <c r="T51" s="379"/>
    </row>
    <row r="52" spans="1:20" ht="20.100000000000001" customHeight="1" thickTop="1" thickBot="1" x14ac:dyDescent="0.2">
      <c r="A52" s="67"/>
      <c r="B52" s="325" t="s">
        <v>25</v>
      </c>
      <c r="C52" s="326"/>
      <c r="D52" s="327"/>
      <c r="E52" s="72">
        <f t="shared" ref="E52:P52" si="8">SUM(E48,E50:E51)</f>
        <v>0</v>
      </c>
      <c r="F52" s="73">
        <f t="shared" si="8"/>
        <v>0</v>
      </c>
      <c r="G52" s="73">
        <f t="shared" si="8"/>
        <v>0</v>
      </c>
      <c r="H52" s="73">
        <f t="shared" si="8"/>
        <v>0</v>
      </c>
      <c r="I52" s="73">
        <f t="shared" si="8"/>
        <v>0</v>
      </c>
      <c r="J52" s="73">
        <f t="shared" si="8"/>
        <v>0</v>
      </c>
      <c r="K52" s="73">
        <f t="shared" si="8"/>
        <v>0</v>
      </c>
      <c r="L52" s="73">
        <f t="shared" si="8"/>
        <v>0</v>
      </c>
      <c r="M52" s="73">
        <f t="shared" si="8"/>
        <v>0</v>
      </c>
      <c r="N52" s="73">
        <f t="shared" si="8"/>
        <v>0</v>
      </c>
      <c r="O52" s="73">
        <f t="shared" si="8"/>
        <v>0</v>
      </c>
      <c r="P52" s="74">
        <f t="shared" si="8"/>
        <v>0</v>
      </c>
      <c r="Q52" s="356">
        <f>SUM(Q48,Q50:R51)</f>
        <v>0</v>
      </c>
      <c r="R52" s="357"/>
      <c r="S52" s="380"/>
      <c r="T52" s="381"/>
    </row>
    <row r="53" spans="1:20" ht="30" customHeight="1" x14ac:dyDescent="0.15">
      <c r="A53" s="67"/>
      <c r="B53" s="397" t="s">
        <v>63</v>
      </c>
      <c r="C53" s="398"/>
      <c r="D53" s="399"/>
      <c r="E53" s="13" t="s">
        <v>165</v>
      </c>
      <c r="F53" s="14" t="s">
        <v>165</v>
      </c>
      <c r="G53" s="14" t="s">
        <v>165</v>
      </c>
      <c r="H53" s="14" t="s">
        <v>165</v>
      </c>
      <c r="I53" s="14" t="s">
        <v>165</v>
      </c>
      <c r="J53" s="14" t="s">
        <v>165</v>
      </c>
      <c r="K53" s="14" t="s">
        <v>165</v>
      </c>
      <c r="L53" s="14" t="s">
        <v>165</v>
      </c>
      <c r="M53" s="14" t="s">
        <v>165</v>
      </c>
      <c r="N53" s="14" t="s">
        <v>165</v>
      </c>
      <c r="O53" s="14" t="s">
        <v>165</v>
      </c>
      <c r="P53" s="15" t="s">
        <v>165</v>
      </c>
      <c r="Q53" s="400">
        <f>SUM(E53:P53)</f>
        <v>0</v>
      </c>
      <c r="R53" s="401"/>
      <c r="S53" s="402"/>
      <c r="T53" s="403"/>
    </row>
    <row r="54" spans="1:20" ht="15.95" customHeight="1" x14ac:dyDescent="0.15">
      <c r="A54" s="67"/>
      <c r="B54" s="79"/>
      <c r="C54" s="79"/>
      <c r="D54" s="79"/>
      <c r="E54" s="80"/>
      <c r="F54" s="80"/>
      <c r="G54" s="80"/>
      <c r="H54" s="80"/>
      <c r="I54" s="80"/>
      <c r="J54" s="80"/>
      <c r="K54" s="80"/>
      <c r="L54" s="80"/>
      <c r="M54" s="80"/>
      <c r="N54" s="80"/>
      <c r="O54" s="80"/>
      <c r="P54" s="81"/>
      <c r="Q54" s="82"/>
      <c r="R54" s="82"/>
      <c r="S54" s="79"/>
      <c r="T54" s="83"/>
    </row>
    <row r="55" spans="1:20" ht="15.95" customHeight="1" x14ac:dyDescent="0.15">
      <c r="A55" s="84" t="s">
        <v>79</v>
      </c>
      <c r="C55" s="85"/>
      <c r="D55" s="85"/>
      <c r="E55" s="80"/>
      <c r="F55" s="80"/>
      <c r="G55" s="80"/>
      <c r="H55" s="80"/>
      <c r="I55" s="80"/>
      <c r="J55" s="80"/>
      <c r="K55" s="80"/>
      <c r="L55" s="80"/>
      <c r="M55" s="80"/>
      <c r="N55" s="80"/>
      <c r="O55" s="80"/>
      <c r="P55" s="81"/>
      <c r="Q55" s="82"/>
      <c r="R55" s="82"/>
      <c r="S55" s="86" t="s">
        <v>50</v>
      </c>
      <c r="T55" s="67"/>
    </row>
    <row r="56" spans="1:20" ht="20.100000000000001" customHeight="1" x14ac:dyDescent="0.15">
      <c r="A56" s="67"/>
      <c r="B56" s="404" t="s">
        <v>51</v>
      </c>
      <c r="C56" s="405"/>
      <c r="D56" s="406"/>
      <c r="E56" s="407" t="s">
        <v>52</v>
      </c>
      <c r="F56" s="408"/>
      <c r="G56" s="408"/>
      <c r="H56" s="408"/>
      <c r="I56" s="408"/>
      <c r="J56" s="408"/>
      <c r="K56" s="408"/>
      <c r="L56" s="408"/>
      <c r="M56" s="408"/>
      <c r="N56" s="408"/>
      <c r="O56" s="408"/>
      <c r="P56" s="408"/>
      <c r="Q56" s="408"/>
      <c r="R56" s="409"/>
      <c r="S56" s="410" t="s">
        <v>53</v>
      </c>
      <c r="T56" s="411"/>
    </row>
    <row r="57" spans="1:20" ht="20.100000000000001" customHeight="1" thickBot="1" x14ac:dyDescent="0.2">
      <c r="A57" s="67"/>
      <c r="B57" s="388" t="s">
        <v>54</v>
      </c>
      <c r="C57" s="389"/>
      <c r="D57" s="390"/>
      <c r="E57" s="87" t="s">
        <v>1</v>
      </c>
      <c r="F57" s="88" t="s">
        <v>2</v>
      </c>
      <c r="G57" s="88" t="s">
        <v>3</v>
      </c>
      <c r="H57" s="88" t="s">
        <v>4</v>
      </c>
      <c r="I57" s="88" t="s">
        <v>5</v>
      </c>
      <c r="J57" s="88" t="s">
        <v>6</v>
      </c>
      <c r="K57" s="88" t="s">
        <v>7</v>
      </c>
      <c r="L57" s="88" t="s">
        <v>8</v>
      </c>
      <c r="M57" s="88" t="s">
        <v>9</v>
      </c>
      <c r="N57" s="88" t="s">
        <v>10</v>
      </c>
      <c r="O57" s="88" t="s">
        <v>11</v>
      </c>
      <c r="P57" s="89" t="s">
        <v>12</v>
      </c>
      <c r="Q57" s="391" t="s">
        <v>13</v>
      </c>
      <c r="R57" s="392"/>
      <c r="S57" s="393" t="s">
        <v>21</v>
      </c>
      <c r="T57" s="394"/>
    </row>
    <row r="58" spans="1:20" ht="30" customHeight="1" thickBot="1" x14ac:dyDescent="0.2">
      <c r="A58" s="67"/>
      <c r="B58" s="358" t="s">
        <v>17</v>
      </c>
      <c r="C58" s="359"/>
      <c r="D58" s="360"/>
      <c r="E58" s="23"/>
      <c r="F58" s="24"/>
      <c r="G58" s="24"/>
      <c r="H58" s="24"/>
      <c r="I58" s="24"/>
      <c r="J58" s="24"/>
      <c r="K58" s="24"/>
      <c r="L58" s="24"/>
      <c r="M58" s="24"/>
      <c r="N58" s="24"/>
      <c r="O58" s="24"/>
      <c r="P58" s="25"/>
      <c r="Q58" s="361">
        <f>SUM(E58:P58)</f>
        <v>0</v>
      </c>
      <c r="R58" s="362"/>
      <c r="S58" s="334" t="str">
        <f>IF(Q58=0,"",IF(ISERROR(ROUNDUP(Q58/Q$67,1)),"",(ROUNDUP(Q58/Q$67,1))))</f>
        <v/>
      </c>
      <c r="T58" s="335"/>
    </row>
    <row r="59" spans="1:20" ht="20.100000000000001" customHeight="1" x14ac:dyDescent="0.15">
      <c r="A59" s="67"/>
      <c r="B59" s="422" t="s">
        <v>31</v>
      </c>
      <c r="C59" s="384" t="s">
        <v>73</v>
      </c>
      <c r="D59" s="385"/>
      <c r="E59" s="16" t="s">
        <v>164</v>
      </c>
      <c r="F59" s="17" t="s">
        <v>164</v>
      </c>
      <c r="G59" s="17" t="s">
        <v>164</v>
      </c>
      <c r="H59" s="17" t="s">
        <v>164</v>
      </c>
      <c r="I59" s="17" t="s">
        <v>164</v>
      </c>
      <c r="J59" s="17" t="s">
        <v>164</v>
      </c>
      <c r="K59" s="17" t="s">
        <v>164</v>
      </c>
      <c r="L59" s="17" t="s">
        <v>166</v>
      </c>
      <c r="M59" s="17" t="s">
        <v>166</v>
      </c>
      <c r="N59" s="17" t="s">
        <v>164</v>
      </c>
      <c r="O59" s="17" t="s">
        <v>166</v>
      </c>
      <c r="P59" s="18" t="s">
        <v>166</v>
      </c>
      <c r="Q59" s="412">
        <f>SUM(E59:P59)</f>
        <v>0</v>
      </c>
      <c r="R59" s="413"/>
      <c r="S59" s="376" t="str">
        <f>IF(SUM(Q60:R62)=0,"",IF(ISERROR(ROUNDUP(SUM(Q60:R62)/Q$67,1)),"",(ROUNDUP(SUM(Q60:R62)/Q$67,1))))</f>
        <v/>
      </c>
      <c r="T59" s="414"/>
    </row>
    <row r="60" spans="1:20" ht="20.100000000000001" customHeight="1" x14ac:dyDescent="0.15">
      <c r="A60" s="67"/>
      <c r="B60" s="423"/>
      <c r="C60" s="417" t="s">
        <v>13</v>
      </c>
      <c r="D60" s="387"/>
      <c r="E60" s="75">
        <f t="shared" ref="E60:P60" si="9">SUM(E59:E59)</f>
        <v>0</v>
      </c>
      <c r="F60" s="76">
        <f t="shared" si="9"/>
        <v>0</v>
      </c>
      <c r="G60" s="76">
        <f t="shared" si="9"/>
        <v>0</v>
      </c>
      <c r="H60" s="76">
        <f t="shared" si="9"/>
        <v>0</v>
      </c>
      <c r="I60" s="76">
        <f t="shared" si="9"/>
        <v>0</v>
      </c>
      <c r="J60" s="76">
        <f t="shared" si="9"/>
        <v>0</v>
      </c>
      <c r="K60" s="76">
        <f t="shared" si="9"/>
        <v>0</v>
      </c>
      <c r="L60" s="76">
        <f t="shared" si="9"/>
        <v>0</v>
      </c>
      <c r="M60" s="76">
        <f t="shared" si="9"/>
        <v>0</v>
      </c>
      <c r="N60" s="76">
        <f t="shared" si="9"/>
        <v>0</v>
      </c>
      <c r="O60" s="76">
        <f t="shared" si="9"/>
        <v>0</v>
      </c>
      <c r="P60" s="77">
        <f t="shared" si="9"/>
        <v>0</v>
      </c>
      <c r="Q60" s="368">
        <f>SUM(Q59:R59)</f>
        <v>0</v>
      </c>
      <c r="R60" s="369"/>
      <c r="S60" s="415"/>
      <c r="T60" s="416"/>
    </row>
    <row r="61" spans="1:20" ht="15.95" customHeight="1" x14ac:dyDescent="0.15">
      <c r="A61" s="62"/>
      <c r="B61" s="423"/>
      <c r="C61" s="420" t="s">
        <v>238</v>
      </c>
      <c r="D61" s="66" t="s">
        <v>70</v>
      </c>
      <c r="E61" s="7" t="s">
        <v>164</v>
      </c>
      <c r="F61" s="8" t="s">
        <v>164</v>
      </c>
      <c r="G61" s="8" t="s">
        <v>164</v>
      </c>
      <c r="H61" s="8" t="s">
        <v>164</v>
      </c>
      <c r="I61" s="8" t="s">
        <v>164</v>
      </c>
      <c r="J61" s="8" t="s">
        <v>164</v>
      </c>
      <c r="K61" s="8" t="s">
        <v>164</v>
      </c>
      <c r="L61" s="8" t="s">
        <v>164</v>
      </c>
      <c r="M61" s="8" t="s">
        <v>164</v>
      </c>
      <c r="N61" s="8" t="s">
        <v>164</v>
      </c>
      <c r="O61" s="8" t="s">
        <v>164</v>
      </c>
      <c r="P61" s="9" t="s">
        <v>164</v>
      </c>
      <c r="Q61" s="368">
        <f>SUM(E61:P61)</f>
        <v>0</v>
      </c>
      <c r="R61" s="369"/>
      <c r="S61" s="415"/>
      <c r="T61" s="416"/>
    </row>
    <row r="62" spans="1:20" ht="15.95" customHeight="1" thickBot="1" x14ac:dyDescent="0.2">
      <c r="A62" s="67"/>
      <c r="B62" s="424"/>
      <c r="C62" s="421"/>
      <c r="D62" s="68" t="s">
        <v>71</v>
      </c>
      <c r="E62" s="10"/>
      <c r="F62" s="11"/>
      <c r="G62" s="11"/>
      <c r="H62" s="11"/>
      <c r="I62" s="11"/>
      <c r="J62" s="11"/>
      <c r="K62" s="11"/>
      <c r="L62" s="11"/>
      <c r="M62" s="11"/>
      <c r="N62" s="11"/>
      <c r="O62" s="11"/>
      <c r="P62" s="12"/>
      <c r="Q62" s="418">
        <f>SUM(E62:P62)</f>
        <v>0</v>
      </c>
      <c r="R62" s="419"/>
      <c r="S62" s="415"/>
      <c r="T62" s="416"/>
    </row>
    <row r="63" spans="1:20" ht="20.100000000000001" customHeight="1" thickTop="1" x14ac:dyDescent="0.15">
      <c r="A63" s="67"/>
      <c r="B63" s="437" t="s">
        <v>30</v>
      </c>
      <c r="C63" s="384" t="s">
        <v>73</v>
      </c>
      <c r="D63" s="385"/>
      <c r="E63" s="16"/>
      <c r="F63" s="17"/>
      <c r="G63" s="17"/>
      <c r="H63" s="17"/>
      <c r="I63" s="17"/>
      <c r="J63" s="17"/>
      <c r="K63" s="17"/>
      <c r="L63" s="17"/>
      <c r="M63" s="17"/>
      <c r="N63" s="17"/>
      <c r="O63" s="17"/>
      <c r="P63" s="18"/>
      <c r="Q63" s="366">
        <f>SUM(E63:P63)</f>
        <v>0</v>
      </c>
      <c r="R63" s="367"/>
      <c r="S63" s="376" t="str">
        <f>IF(SUM(Q64:R66)=0,"",IF(ISERROR(ROUNDUP(SUM(Q64:R66)/Q$67,1)),"",(ROUNDUP(SUM(Q64:R66)/Q$67,1))))</f>
        <v/>
      </c>
      <c r="T63" s="414"/>
    </row>
    <row r="64" spans="1:20" ht="20.100000000000001" customHeight="1" x14ac:dyDescent="0.15">
      <c r="A64" s="67"/>
      <c r="B64" s="438"/>
      <c r="C64" s="417" t="s">
        <v>13</v>
      </c>
      <c r="D64" s="387"/>
      <c r="E64" s="75">
        <f t="shared" ref="E64:P64" si="10">SUM(E63:E63)</f>
        <v>0</v>
      </c>
      <c r="F64" s="76">
        <f t="shared" si="10"/>
        <v>0</v>
      </c>
      <c r="G64" s="76">
        <f t="shared" si="10"/>
        <v>0</v>
      </c>
      <c r="H64" s="76">
        <f t="shared" si="10"/>
        <v>0</v>
      </c>
      <c r="I64" s="76">
        <f t="shared" si="10"/>
        <v>0</v>
      </c>
      <c r="J64" s="76">
        <f t="shared" si="10"/>
        <v>0</v>
      </c>
      <c r="K64" s="76">
        <f t="shared" si="10"/>
        <v>0</v>
      </c>
      <c r="L64" s="76">
        <f t="shared" si="10"/>
        <v>0</v>
      </c>
      <c r="M64" s="76">
        <f t="shared" si="10"/>
        <v>0</v>
      </c>
      <c r="N64" s="76">
        <f t="shared" si="10"/>
        <v>0</v>
      </c>
      <c r="O64" s="76">
        <f t="shared" si="10"/>
        <v>0</v>
      </c>
      <c r="P64" s="77">
        <f t="shared" si="10"/>
        <v>0</v>
      </c>
      <c r="Q64" s="368">
        <f>SUM(Q63:R63)</f>
        <v>0</v>
      </c>
      <c r="R64" s="369"/>
      <c r="S64" s="415"/>
      <c r="T64" s="416"/>
    </row>
    <row r="65" spans="1:21" ht="15.95" customHeight="1" x14ac:dyDescent="0.15">
      <c r="A65" s="62"/>
      <c r="B65" s="438"/>
      <c r="C65" s="420" t="s">
        <v>239</v>
      </c>
      <c r="D65" s="66" t="s">
        <v>70</v>
      </c>
      <c r="E65" s="7"/>
      <c r="F65" s="8"/>
      <c r="G65" s="8"/>
      <c r="H65" s="8"/>
      <c r="I65" s="8"/>
      <c r="J65" s="8"/>
      <c r="K65" s="8"/>
      <c r="L65" s="8"/>
      <c r="M65" s="8"/>
      <c r="N65" s="8"/>
      <c r="O65" s="8"/>
      <c r="P65" s="9"/>
      <c r="Q65" s="368">
        <f>SUM(E65:P65)</f>
        <v>0</v>
      </c>
      <c r="R65" s="369"/>
      <c r="S65" s="415"/>
      <c r="T65" s="416"/>
    </row>
    <row r="66" spans="1:21" ht="15.95" customHeight="1" thickBot="1" x14ac:dyDescent="0.2">
      <c r="A66" s="67"/>
      <c r="B66" s="439"/>
      <c r="C66" s="421"/>
      <c r="D66" s="68" t="s">
        <v>71</v>
      </c>
      <c r="E66" s="10"/>
      <c r="F66" s="11"/>
      <c r="G66" s="11"/>
      <c r="H66" s="11"/>
      <c r="I66" s="11"/>
      <c r="J66" s="11"/>
      <c r="K66" s="11"/>
      <c r="L66" s="11"/>
      <c r="M66" s="11"/>
      <c r="N66" s="11"/>
      <c r="O66" s="11"/>
      <c r="P66" s="12"/>
      <c r="Q66" s="418">
        <f>SUM(E66:P66)</f>
        <v>0</v>
      </c>
      <c r="R66" s="419"/>
      <c r="S66" s="415"/>
      <c r="T66" s="416"/>
    </row>
    <row r="67" spans="1:21" ht="30" customHeight="1" thickTop="1" x14ac:dyDescent="0.15">
      <c r="A67" s="67"/>
      <c r="B67" s="434" t="s">
        <v>64</v>
      </c>
      <c r="C67" s="435"/>
      <c r="D67" s="436"/>
      <c r="E67" s="13" t="s">
        <v>164</v>
      </c>
      <c r="F67" s="14" t="s">
        <v>164</v>
      </c>
      <c r="G67" s="14" t="s">
        <v>164</v>
      </c>
      <c r="H67" s="14" t="s">
        <v>164</v>
      </c>
      <c r="I67" s="14" t="s">
        <v>164</v>
      </c>
      <c r="J67" s="14" t="s">
        <v>164</v>
      </c>
      <c r="K67" s="14" t="s">
        <v>164</v>
      </c>
      <c r="L67" s="14" t="s">
        <v>164</v>
      </c>
      <c r="M67" s="14" t="s">
        <v>164</v>
      </c>
      <c r="N67" s="14" t="s">
        <v>164</v>
      </c>
      <c r="O67" s="14" t="s">
        <v>164</v>
      </c>
      <c r="P67" s="15" t="s">
        <v>164</v>
      </c>
      <c r="Q67" s="400">
        <f>SUM(E67:P67)</f>
        <v>0</v>
      </c>
      <c r="R67" s="401"/>
      <c r="S67" s="402"/>
      <c r="T67" s="403"/>
    </row>
    <row r="68" spans="1:21" ht="15.95" customHeight="1" x14ac:dyDescent="0.15">
      <c r="A68" s="90"/>
      <c r="B68" s="91" t="s">
        <v>241</v>
      </c>
      <c r="C68" s="91" t="s">
        <v>156</v>
      </c>
      <c r="D68" s="90"/>
      <c r="E68" s="90"/>
      <c r="F68" s="90"/>
      <c r="G68" s="90"/>
      <c r="H68" s="90"/>
      <c r="I68" s="90"/>
      <c r="J68" s="90"/>
      <c r="K68" s="90"/>
      <c r="L68" s="90"/>
      <c r="M68" s="90"/>
      <c r="N68" s="90"/>
      <c r="O68" s="90"/>
      <c r="P68" s="90"/>
      <c r="Q68" s="90"/>
      <c r="R68" s="90"/>
      <c r="S68" s="90"/>
      <c r="T68" s="90"/>
    </row>
    <row r="69" spans="1:21" ht="15.95" customHeight="1" x14ac:dyDescent="0.15">
      <c r="A69" s="90"/>
      <c r="B69" s="91"/>
      <c r="C69" s="91" t="s">
        <v>75</v>
      </c>
      <c r="D69" s="90"/>
      <c r="E69" s="90"/>
      <c r="F69" s="90"/>
      <c r="G69" s="90"/>
      <c r="H69" s="90"/>
      <c r="I69" s="90"/>
      <c r="J69" s="90"/>
      <c r="K69" s="90"/>
      <c r="L69" s="90"/>
      <c r="M69" s="90"/>
      <c r="N69" s="90"/>
      <c r="O69" s="90"/>
      <c r="P69" s="90"/>
      <c r="Q69" s="90"/>
      <c r="R69" s="90"/>
      <c r="S69" s="90"/>
      <c r="T69" s="90"/>
    </row>
    <row r="70" spans="1:21" ht="15.95" customHeight="1" x14ac:dyDescent="0.15">
      <c r="A70" s="56"/>
      <c r="B70" s="55"/>
      <c r="C70" s="91" t="s">
        <v>76</v>
      </c>
      <c r="D70" s="56"/>
      <c r="E70" s="56"/>
      <c r="F70" s="56"/>
      <c r="G70" s="56"/>
      <c r="H70" s="56"/>
      <c r="I70" s="56"/>
      <c r="J70" s="56"/>
      <c r="K70" s="56"/>
      <c r="L70" s="56"/>
      <c r="M70" s="56"/>
      <c r="N70" s="56"/>
      <c r="O70" s="56"/>
      <c r="P70" s="56"/>
      <c r="Q70" s="56"/>
      <c r="R70" s="56"/>
      <c r="S70" s="56"/>
      <c r="T70" s="56"/>
    </row>
    <row r="71" spans="1:21" ht="15.95" customHeight="1" x14ac:dyDescent="0.15">
      <c r="A71" s="90"/>
      <c r="B71" s="91"/>
      <c r="C71" s="55" t="s">
        <v>77</v>
      </c>
      <c r="D71" s="90"/>
      <c r="E71" s="90"/>
      <c r="F71" s="90"/>
      <c r="G71" s="90"/>
      <c r="H71" s="90"/>
      <c r="I71" s="90"/>
      <c r="J71" s="90"/>
      <c r="K71" s="90"/>
      <c r="L71" s="90"/>
      <c r="M71" s="90"/>
      <c r="N71" s="90"/>
      <c r="O71" s="90"/>
      <c r="P71" s="90"/>
      <c r="Q71" s="90"/>
      <c r="R71" s="90"/>
      <c r="S71" s="90"/>
      <c r="T71" s="90"/>
    </row>
    <row r="72" spans="1:21" ht="15.95" customHeight="1" x14ac:dyDescent="0.15">
      <c r="B72" s="54"/>
      <c r="C72" s="55" t="s">
        <v>89</v>
      </c>
      <c r="D72" s="90"/>
    </row>
    <row r="73" spans="1:21" ht="15.95" customHeight="1" x14ac:dyDescent="0.15">
      <c r="B73" s="54"/>
      <c r="D73" s="92" t="s">
        <v>94</v>
      </c>
    </row>
    <row r="74" spans="1:21" ht="15.95" customHeight="1" x14ac:dyDescent="0.15">
      <c r="B74" s="54"/>
      <c r="D74" s="92" t="s">
        <v>95</v>
      </c>
    </row>
    <row r="75" spans="1:21" ht="15.95" customHeight="1" x14ac:dyDescent="0.15">
      <c r="B75" s="54"/>
      <c r="C75" s="91" t="s">
        <v>90</v>
      </c>
    </row>
    <row r="76" spans="1:21" ht="15.95" customHeight="1" x14ac:dyDescent="0.15">
      <c r="B76" s="54"/>
      <c r="C76" s="91" t="s">
        <v>91</v>
      </c>
    </row>
    <row r="77" spans="1:21" ht="15.95" customHeight="1" x14ac:dyDescent="0.15">
      <c r="C77" s="91" t="s">
        <v>29</v>
      </c>
    </row>
    <row r="78" spans="1:21" ht="15.95" customHeight="1" x14ac:dyDescent="0.15">
      <c r="C78" s="55" t="s">
        <v>92</v>
      </c>
    </row>
    <row r="79" spans="1:21" ht="15.95" customHeight="1" x14ac:dyDescent="0.15">
      <c r="C79" s="54" t="s">
        <v>237</v>
      </c>
    </row>
    <row r="80" spans="1:21" ht="15.95" customHeight="1" x14ac:dyDescent="0.15">
      <c r="B80" s="93"/>
      <c r="C80" s="54" t="s">
        <v>151</v>
      </c>
      <c r="D80" s="54"/>
      <c r="E80" s="54"/>
      <c r="F80" s="54"/>
      <c r="G80" s="54"/>
      <c r="H80" s="54"/>
      <c r="I80" s="54"/>
      <c r="J80" s="54"/>
      <c r="K80" s="54"/>
      <c r="L80" s="54"/>
      <c r="M80" s="54"/>
      <c r="N80" s="54"/>
      <c r="O80" s="54"/>
      <c r="P80" s="54"/>
      <c r="Q80" s="54"/>
      <c r="R80" s="54"/>
      <c r="S80" s="54"/>
      <c r="T80" s="54"/>
      <c r="U80" s="54"/>
    </row>
    <row r="81" spans="1:24" ht="15.95" customHeight="1" x14ac:dyDescent="0.15">
      <c r="B81" s="94"/>
      <c r="C81" s="54" t="s">
        <v>232</v>
      </c>
      <c r="D81" s="54"/>
      <c r="E81" s="54"/>
      <c r="F81" s="54"/>
      <c r="G81" s="54"/>
      <c r="H81" s="54"/>
      <c r="I81" s="54"/>
      <c r="J81" s="54"/>
      <c r="K81" s="54"/>
      <c r="L81" s="54"/>
      <c r="M81" s="54"/>
      <c r="N81" s="54"/>
      <c r="O81" s="54"/>
      <c r="P81" s="54"/>
      <c r="Q81" s="54"/>
      <c r="R81" s="54"/>
      <c r="S81" s="54"/>
      <c r="T81" s="54"/>
      <c r="U81" s="54"/>
    </row>
    <row r="82" spans="1:24" ht="15.95" customHeight="1" x14ac:dyDescent="0.15">
      <c r="B82" s="95"/>
      <c r="C82" s="54" t="s">
        <v>150</v>
      </c>
      <c r="D82" s="54"/>
      <c r="E82" s="54"/>
      <c r="F82" s="54"/>
      <c r="G82" s="54"/>
      <c r="H82" s="54"/>
      <c r="I82" s="54"/>
      <c r="J82" s="54"/>
      <c r="K82" s="54"/>
      <c r="L82" s="54"/>
      <c r="M82" s="54"/>
      <c r="N82" s="54"/>
      <c r="O82" s="54"/>
      <c r="P82" s="54"/>
      <c r="Q82" s="54"/>
      <c r="R82" s="54"/>
      <c r="S82" s="54"/>
      <c r="T82" s="54"/>
      <c r="U82" s="54"/>
    </row>
    <row r="83" spans="1:24" ht="15.95" customHeight="1" x14ac:dyDescent="0.15">
      <c r="B83" s="94"/>
      <c r="C83" s="54" t="s">
        <v>233</v>
      </c>
      <c r="D83" s="54"/>
      <c r="E83" s="54"/>
      <c r="F83" s="54"/>
      <c r="G83" s="54"/>
      <c r="H83" s="54"/>
      <c r="I83" s="54"/>
      <c r="J83" s="54"/>
      <c r="K83" s="54"/>
      <c r="L83" s="54"/>
      <c r="M83" s="54"/>
      <c r="N83" s="54"/>
      <c r="O83" s="54"/>
      <c r="P83" s="54"/>
      <c r="Q83" s="54"/>
      <c r="R83" s="54"/>
      <c r="S83" s="54"/>
      <c r="T83" s="54"/>
      <c r="U83" s="54"/>
    </row>
    <row r="84" spans="1:24" ht="15.95" customHeight="1" x14ac:dyDescent="0.15">
      <c r="B84" s="95"/>
      <c r="C84" s="54" t="s">
        <v>152</v>
      </c>
      <c r="D84" s="54"/>
      <c r="E84" s="54"/>
      <c r="F84" s="54"/>
      <c r="G84" s="54"/>
      <c r="H84" s="54"/>
      <c r="I84" s="54"/>
      <c r="J84" s="54"/>
      <c r="K84" s="54"/>
      <c r="L84" s="54"/>
      <c r="M84" s="54"/>
      <c r="N84" s="54"/>
      <c r="O84" s="54"/>
      <c r="P84" s="54"/>
      <c r="Q84" s="54"/>
      <c r="R84" s="54"/>
      <c r="S84" s="54"/>
      <c r="T84" s="54"/>
      <c r="U84" s="54"/>
    </row>
    <row r="85" spans="1:24" ht="15.95" customHeight="1" x14ac:dyDescent="0.15">
      <c r="B85" s="94"/>
      <c r="C85" s="54" t="s">
        <v>234</v>
      </c>
      <c r="D85" s="54"/>
      <c r="E85" s="54"/>
      <c r="F85" s="54"/>
      <c r="G85" s="54"/>
      <c r="H85" s="54"/>
      <c r="I85" s="54"/>
      <c r="J85" s="54"/>
      <c r="K85" s="54"/>
      <c r="L85" s="54"/>
      <c r="M85" s="54"/>
      <c r="N85" s="54"/>
      <c r="O85" s="54"/>
      <c r="P85" s="54"/>
      <c r="Q85" s="54"/>
      <c r="R85" s="54"/>
      <c r="S85" s="54"/>
      <c r="T85" s="54"/>
      <c r="U85" s="54"/>
    </row>
    <row r="86" spans="1:24" ht="15.95" customHeight="1" x14ac:dyDescent="0.15">
      <c r="B86" s="95"/>
      <c r="C86" s="54" t="s">
        <v>153</v>
      </c>
      <c r="D86" s="54"/>
      <c r="E86" s="54"/>
      <c r="F86" s="54"/>
      <c r="G86" s="54"/>
      <c r="H86" s="54"/>
      <c r="I86" s="54"/>
      <c r="J86" s="54"/>
      <c r="K86" s="54"/>
      <c r="L86" s="54"/>
      <c r="M86" s="54"/>
      <c r="N86" s="54"/>
      <c r="O86" s="54"/>
      <c r="P86" s="54"/>
      <c r="Q86" s="54"/>
      <c r="R86" s="54"/>
      <c r="S86" s="54"/>
      <c r="T86" s="54"/>
      <c r="U86" s="54"/>
    </row>
    <row r="87" spans="1:24" ht="15.95" customHeight="1" x14ac:dyDescent="0.15">
      <c r="B87" s="94"/>
      <c r="C87" s="54" t="s">
        <v>235</v>
      </c>
      <c r="D87" s="54"/>
      <c r="E87" s="54"/>
      <c r="F87" s="54"/>
      <c r="G87" s="54"/>
      <c r="H87" s="54"/>
      <c r="I87" s="54"/>
      <c r="J87" s="54"/>
      <c r="K87" s="54"/>
      <c r="L87" s="54"/>
      <c r="M87" s="54"/>
      <c r="N87" s="54"/>
      <c r="O87" s="54"/>
      <c r="P87" s="54"/>
      <c r="Q87" s="54"/>
      <c r="R87" s="54"/>
      <c r="S87" s="54"/>
      <c r="T87" s="54"/>
      <c r="U87" s="54"/>
    </row>
    <row r="88" spans="1:24" ht="15.95" customHeight="1" x14ac:dyDescent="0.15">
      <c r="B88" s="95"/>
      <c r="C88" s="54" t="s">
        <v>154</v>
      </c>
      <c r="D88" s="54"/>
      <c r="E88" s="54"/>
      <c r="F88" s="54"/>
      <c r="G88" s="54"/>
      <c r="H88" s="54"/>
      <c r="I88" s="54"/>
      <c r="J88" s="54"/>
      <c r="K88" s="54"/>
      <c r="L88" s="54"/>
      <c r="M88" s="54"/>
      <c r="N88" s="54"/>
      <c r="O88" s="54"/>
      <c r="P88" s="54"/>
      <c r="Q88" s="54"/>
      <c r="R88" s="54"/>
      <c r="S88" s="54"/>
      <c r="T88" s="54"/>
      <c r="U88" s="54"/>
    </row>
    <row r="89" spans="1:24" ht="15.95" customHeight="1" x14ac:dyDescent="0.15">
      <c r="B89" s="94"/>
      <c r="C89" s="54" t="s">
        <v>236</v>
      </c>
      <c r="D89" s="54"/>
      <c r="E89" s="54"/>
      <c r="F89" s="54"/>
      <c r="G89" s="54"/>
      <c r="H89" s="54"/>
      <c r="I89" s="54"/>
      <c r="J89" s="54"/>
      <c r="K89" s="54"/>
      <c r="L89" s="54"/>
      <c r="M89" s="54"/>
      <c r="N89" s="54"/>
      <c r="O89" s="54"/>
      <c r="P89" s="54"/>
      <c r="Q89" s="54"/>
      <c r="R89" s="54"/>
      <c r="S89" s="54"/>
      <c r="T89" s="54"/>
      <c r="U89" s="54"/>
    </row>
    <row r="90" spans="1:24" ht="15.95" customHeight="1" x14ac:dyDescent="0.15">
      <c r="B90" s="95"/>
      <c r="C90" s="54" t="s">
        <v>240</v>
      </c>
      <c r="D90" s="54"/>
      <c r="E90" s="54"/>
      <c r="F90" s="54"/>
      <c r="G90" s="54"/>
      <c r="H90" s="54"/>
      <c r="I90" s="54"/>
      <c r="J90" s="54"/>
      <c r="K90" s="54"/>
      <c r="L90" s="54"/>
      <c r="M90" s="54"/>
      <c r="N90" s="54"/>
      <c r="O90" s="54"/>
      <c r="P90" s="54"/>
      <c r="Q90" s="54"/>
      <c r="R90" s="54"/>
      <c r="S90" s="54"/>
      <c r="T90" s="54"/>
      <c r="U90" s="54"/>
    </row>
    <row r="91" spans="1:24" ht="15.95" customHeight="1" x14ac:dyDescent="0.15">
      <c r="C91" s="54" t="s">
        <v>123</v>
      </c>
      <c r="D91" s="54"/>
      <c r="E91" s="54"/>
      <c r="F91" s="54"/>
      <c r="G91" s="54"/>
      <c r="H91" s="54"/>
      <c r="I91" s="54"/>
      <c r="J91" s="54"/>
      <c r="K91" s="54"/>
      <c r="L91" s="54"/>
      <c r="M91" s="54"/>
      <c r="N91" s="54"/>
      <c r="O91" s="54"/>
      <c r="P91" s="54"/>
      <c r="Q91" s="54"/>
      <c r="R91" s="54"/>
      <c r="S91" s="54"/>
      <c r="T91" s="54"/>
      <c r="U91" s="54"/>
    </row>
    <row r="92" spans="1:24" ht="15.95" customHeight="1" x14ac:dyDescent="0.15">
      <c r="B92" s="96"/>
      <c r="C92" s="54" t="s">
        <v>124</v>
      </c>
      <c r="D92" s="54"/>
      <c r="E92" s="54"/>
      <c r="F92" s="54"/>
      <c r="G92" s="54"/>
      <c r="H92" s="54"/>
      <c r="I92" s="54"/>
      <c r="J92" s="54"/>
      <c r="K92" s="54"/>
      <c r="L92" s="54"/>
      <c r="M92" s="54"/>
      <c r="N92" s="54"/>
      <c r="O92" s="54"/>
      <c r="P92" s="54"/>
      <c r="Q92" s="54"/>
      <c r="R92" s="54"/>
      <c r="S92" s="54"/>
      <c r="T92" s="54"/>
      <c r="U92" s="54"/>
    </row>
    <row r="93" spans="1:24" ht="15.95" customHeight="1" x14ac:dyDescent="0.15">
      <c r="B93" s="97"/>
      <c r="C93" s="156" t="s">
        <v>125</v>
      </c>
      <c r="D93" s="54"/>
      <c r="E93" s="54"/>
      <c r="F93" s="54"/>
      <c r="G93" s="54"/>
      <c r="H93" s="54"/>
      <c r="I93" s="54"/>
      <c r="J93" s="54"/>
      <c r="K93" s="54"/>
      <c r="L93" s="54"/>
      <c r="M93" s="54"/>
      <c r="N93" s="54"/>
      <c r="O93" s="54"/>
      <c r="P93" s="54"/>
      <c r="Q93" s="54"/>
      <c r="R93" s="54"/>
      <c r="S93" s="54"/>
      <c r="T93" s="54"/>
      <c r="U93" s="54"/>
    </row>
    <row r="94" spans="1:24" ht="15.95" customHeight="1" x14ac:dyDescent="0.15">
      <c r="B94" s="97"/>
      <c r="C94" s="98"/>
      <c r="D94" s="97"/>
    </row>
    <row r="95" spans="1:24" ht="15.95" customHeight="1" x14ac:dyDescent="0.15">
      <c r="X95" s="83"/>
    </row>
    <row r="96" spans="1:24" s="35" customFormat="1" ht="15.95" customHeight="1" x14ac:dyDescent="0.15">
      <c r="A96" s="99" t="s">
        <v>32</v>
      </c>
    </row>
    <row r="97" spans="1:24" s="35" customFormat="1" ht="15.95" customHeight="1" x14ac:dyDescent="0.15">
      <c r="A97" s="35" t="s">
        <v>78</v>
      </c>
    </row>
    <row r="98" spans="1:24" s="35" customFormat="1" ht="15.95" customHeight="1" x14ac:dyDescent="0.15">
      <c r="B98" s="35" t="s">
        <v>42</v>
      </c>
    </row>
    <row r="99" spans="1:24" s="35" customFormat="1" ht="20.100000000000001" customHeight="1" x14ac:dyDescent="0.15">
      <c r="C99" s="331" t="s">
        <v>34</v>
      </c>
      <c r="D99" s="425"/>
      <c r="E99" s="425"/>
      <c r="F99" s="426" t="s">
        <v>62</v>
      </c>
      <c r="G99" s="425"/>
      <c r="H99" s="425"/>
      <c r="I99" s="427"/>
    </row>
    <row r="100" spans="1:24" s="35" customFormat="1" ht="20.100000000000001" customHeight="1" x14ac:dyDescent="0.15">
      <c r="C100" s="428" t="str">
        <f>IF(SUM(G104:I117)=0,"",SUM(G104:I117))</f>
        <v/>
      </c>
      <c r="D100" s="429"/>
      <c r="E100" s="430"/>
      <c r="F100" s="431" t="str">
        <f>IF(C100=0,0,IF(C100&lt;=60,1,IF(C100&lt;=100,2,IF(C100&lt;=140,3,""))))</f>
        <v/>
      </c>
      <c r="G100" s="432"/>
      <c r="H100" s="432"/>
      <c r="I100" s="433"/>
    </row>
    <row r="102" spans="1:24" s="35" customFormat="1" ht="15.95" customHeight="1" x14ac:dyDescent="0.15">
      <c r="B102" s="35" t="s">
        <v>43</v>
      </c>
    </row>
    <row r="103" spans="1:24" s="35" customFormat="1" ht="20.100000000000001" customHeight="1" x14ac:dyDescent="0.15">
      <c r="C103" s="331" t="s">
        <v>33</v>
      </c>
      <c r="D103" s="332"/>
      <c r="E103" s="332"/>
      <c r="F103" s="425"/>
      <c r="G103" s="331" t="s">
        <v>34</v>
      </c>
      <c r="H103" s="425"/>
      <c r="I103" s="425"/>
      <c r="J103" s="101"/>
      <c r="K103" s="331" t="s">
        <v>35</v>
      </c>
      <c r="L103" s="440"/>
      <c r="M103" s="102"/>
      <c r="N103" s="103" t="s">
        <v>128</v>
      </c>
      <c r="O103" s="449" t="s">
        <v>144</v>
      </c>
      <c r="P103" s="450"/>
      <c r="Q103" s="451"/>
      <c r="R103" s="331" t="s">
        <v>96</v>
      </c>
      <c r="S103" s="440"/>
      <c r="T103" s="104"/>
    </row>
    <row r="104" spans="1:24" s="35" customFormat="1" ht="20.100000000000001" customHeight="1" x14ac:dyDescent="0.15">
      <c r="C104" s="441" t="s">
        <v>15</v>
      </c>
      <c r="D104" s="442"/>
      <c r="E104" s="442"/>
      <c r="F104" s="442"/>
      <c r="G104" s="443" t="str">
        <f>IF(AND(K6&gt;=6,S23=""),ROUNDUP(K6*0.9,1),S23)</f>
        <v/>
      </c>
      <c r="H104" s="444"/>
      <c r="I104" s="444"/>
      <c r="J104" s="105" t="s">
        <v>55</v>
      </c>
      <c r="K104" s="445">
        <v>6</v>
      </c>
      <c r="L104" s="446"/>
      <c r="M104" s="106" t="s">
        <v>56</v>
      </c>
      <c r="N104" s="29"/>
      <c r="O104" s="452" t="str">
        <f>IF(ISERROR(ROUNDUP(G104/K104,1)),"",IF(N104="あり",ROUNDUP((G104/K104)+0.1,1),ROUNDUP(G104/K104,1)))</f>
        <v/>
      </c>
      <c r="P104" s="453"/>
      <c r="Q104" s="454"/>
      <c r="R104" s="447" t="s">
        <v>97</v>
      </c>
      <c r="S104" s="448"/>
      <c r="T104" s="107"/>
    </row>
    <row r="105" spans="1:24" s="35" customFormat="1" ht="20.100000000000001" customHeight="1" x14ac:dyDescent="0.15">
      <c r="C105" s="457" t="s">
        <v>16</v>
      </c>
      <c r="D105" s="458"/>
      <c r="E105" s="458"/>
      <c r="F105" s="458"/>
      <c r="G105" s="459" t="str">
        <f>IF(AND(K7&gt;=6,S27=""),ROUNDUP(K7*0.9,1),S27)</f>
        <v/>
      </c>
      <c r="H105" s="460"/>
      <c r="I105" s="460"/>
      <c r="J105" s="108" t="s">
        <v>55</v>
      </c>
      <c r="K105" s="461">
        <v>6</v>
      </c>
      <c r="L105" s="456"/>
      <c r="M105" s="109" t="s">
        <v>56</v>
      </c>
      <c r="N105" s="30"/>
      <c r="O105" s="465" t="str">
        <f>IF(ISERROR(ROUNDUP(G105/K105,1)),"",IF(N105="あり",ROUNDUP((G105/K105)+0.1,1),ROUNDUP(G105/K105,1)))</f>
        <v/>
      </c>
      <c r="P105" s="466"/>
      <c r="Q105" s="467"/>
      <c r="R105" s="455" t="s">
        <v>98</v>
      </c>
      <c r="S105" s="456"/>
      <c r="T105" s="110"/>
      <c r="U105" s="111"/>
    </row>
    <row r="106" spans="1:24" s="35" customFormat="1" ht="20.100000000000001" customHeight="1" x14ac:dyDescent="0.15">
      <c r="C106" s="457" t="s">
        <v>17</v>
      </c>
      <c r="D106" s="458"/>
      <c r="E106" s="458"/>
      <c r="F106" s="458"/>
      <c r="G106" s="459" t="str">
        <f>IF(AND(K8&gt;=10,S58=""),ROUNDUP(K8*0.9,1),S58)</f>
        <v/>
      </c>
      <c r="H106" s="460"/>
      <c r="I106" s="460"/>
      <c r="J106" s="108" t="s">
        <v>57</v>
      </c>
      <c r="K106" s="461">
        <v>10</v>
      </c>
      <c r="L106" s="456"/>
      <c r="M106" s="109" t="s">
        <v>58</v>
      </c>
      <c r="N106" s="462" t="str">
        <f>IF(ISERROR(ROUNDUP(G106/K106,1)),"",ROUNDUP(G106/K106,1))</f>
        <v/>
      </c>
      <c r="O106" s="463"/>
      <c r="P106" s="463"/>
      <c r="Q106" s="464"/>
      <c r="R106" s="455" t="s">
        <v>98</v>
      </c>
      <c r="S106" s="456"/>
      <c r="T106" s="110"/>
      <c r="U106" s="111"/>
    </row>
    <row r="107" spans="1:24" s="35" customFormat="1" ht="20.100000000000001" customHeight="1" x14ac:dyDescent="0.15">
      <c r="C107" s="457" t="s">
        <v>18</v>
      </c>
      <c r="D107" s="458"/>
      <c r="E107" s="458"/>
      <c r="F107" s="458"/>
      <c r="G107" s="459" t="str">
        <f>IF(AND(K9&gt;=6,S31=""),ROUNDUP(K9*0.9,1),S31)</f>
        <v/>
      </c>
      <c r="H107" s="460"/>
      <c r="I107" s="460"/>
      <c r="J107" s="108" t="s">
        <v>57</v>
      </c>
      <c r="K107" s="461">
        <v>6</v>
      </c>
      <c r="L107" s="456"/>
      <c r="M107" s="109" t="s">
        <v>58</v>
      </c>
      <c r="N107" s="462" t="str">
        <f>IF(ISERROR(ROUNDUP(G107/K107,1)),"",ROUNDUP(G107/K107,1))</f>
        <v/>
      </c>
      <c r="O107" s="463"/>
      <c r="P107" s="463"/>
      <c r="Q107" s="464"/>
      <c r="R107" s="455" t="s">
        <v>99</v>
      </c>
      <c r="S107" s="456"/>
      <c r="T107" s="110"/>
      <c r="U107" s="111"/>
    </row>
    <row r="108" spans="1:24" s="35" customFormat="1" ht="20.100000000000001" customHeight="1" x14ac:dyDescent="0.15">
      <c r="C108" s="457" t="s">
        <v>19</v>
      </c>
      <c r="D108" s="458"/>
      <c r="E108" s="458"/>
      <c r="F108" s="458"/>
      <c r="G108" s="459" t="str">
        <f>IF(AND(K10&gt;=10,S35=""),ROUNDUP(K10*0.9,1),S35)</f>
        <v/>
      </c>
      <c r="H108" s="460"/>
      <c r="I108" s="460"/>
      <c r="J108" s="108" t="s">
        <v>57</v>
      </c>
      <c r="K108" s="472"/>
      <c r="L108" s="473"/>
      <c r="M108" s="109" t="s">
        <v>58</v>
      </c>
      <c r="N108" s="462" t="str">
        <f>IF(ISERROR(ROUNDUP(G108/K108,1)),"",ROUNDUP(G108/K108,1))</f>
        <v/>
      </c>
      <c r="O108" s="463"/>
      <c r="P108" s="463"/>
      <c r="Q108" s="464"/>
      <c r="R108" s="455" t="s">
        <v>99</v>
      </c>
      <c r="S108" s="456"/>
      <c r="T108" s="110"/>
      <c r="U108" s="111"/>
    </row>
    <row r="109" spans="1:24" s="35" customFormat="1" ht="20.100000000000001" customHeight="1" x14ac:dyDescent="0.15">
      <c r="C109" s="468" t="s">
        <v>20</v>
      </c>
      <c r="D109" s="469"/>
      <c r="E109" s="469"/>
      <c r="F109" s="469"/>
      <c r="G109" s="470" t="str">
        <f>IF(AND(K11&gt;=10,S39=""),ROUNDUP(K11*0.9,1),S39)</f>
        <v/>
      </c>
      <c r="H109" s="471"/>
      <c r="I109" s="471"/>
      <c r="J109" s="112" t="s">
        <v>57</v>
      </c>
      <c r="K109" s="472"/>
      <c r="L109" s="473"/>
      <c r="M109" s="113" t="s">
        <v>58</v>
      </c>
      <c r="N109" s="474" t="str">
        <f>IF(ISERROR(ROUNDUP(G109/K109,1)),"",ROUNDUP(G109/K109,1))</f>
        <v/>
      </c>
      <c r="O109" s="475"/>
      <c r="P109" s="475"/>
      <c r="Q109" s="476"/>
      <c r="R109" s="489" t="s">
        <v>99</v>
      </c>
      <c r="S109" s="490"/>
      <c r="T109" s="110"/>
      <c r="U109" s="111"/>
    </row>
    <row r="110" spans="1:24" s="35" customFormat="1" ht="15.95" customHeight="1" x14ac:dyDescent="0.15">
      <c r="C110" s="477" t="s">
        <v>23</v>
      </c>
      <c r="D110" s="480" t="s">
        <v>161</v>
      </c>
      <c r="E110" s="482" t="s">
        <v>103</v>
      </c>
      <c r="F110" s="483"/>
      <c r="G110" s="484" t="str">
        <f>IF(OR(K110=3,K110=5,K110=6),IF(AND($K$12&gt;=6,S43=""),ROUNDUP($K$12*0.9,1),S43),"")</f>
        <v/>
      </c>
      <c r="H110" s="485"/>
      <c r="I110" s="486"/>
      <c r="J110" s="114" t="s">
        <v>57</v>
      </c>
      <c r="K110" s="505"/>
      <c r="L110" s="506"/>
      <c r="M110" s="525" t="s">
        <v>58</v>
      </c>
      <c r="N110" s="497">
        <f>IF(AND(G110="",G111=""),"",ROUNDUP(IF(G110="",G111/K111,IF(G111="",G110/K110,G110/K110+G111/K111)),1))</f>
        <v>0</v>
      </c>
      <c r="O110" s="498"/>
      <c r="P110" s="498"/>
      <c r="Q110" s="499"/>
      <c r="R110" s="507" t="s">
        <v>100</v>
      </c>
      <c r="S110" s="508"/>
      <c r="T110" s="115"/>
      <c r="U110" s="62"/>
      <c r="V110" s="116"/>
      <c r="W110" s="117"/>
      <c r="X110" s="117"/>
    </row>
    <row r="111" spans="1:24" s="35" customFormat="1" ht="15.95" customHeight="1" x14ac:dyDescent="0.15">
      <c r="C111" s="478"/>
      <c r="D111" s="481"/>
      <c r="E111" s="521" t="s">
        <v>132</v>
      </c>
      <c r="F111" s="522"/>
      <c r="G111" s="535">
        <v>0</v>
      </c>
      <c r="H111" s="536"/>
      <c r="I111" s="537"/>
      <c r="J111" s="118" t="s">
        <v>57</v>
      </c>
      <c r="K111" s="523">
        <v>10</v>
      </c>
      <c r="L111" s="524"/>
      <c r="M111" s="526"/>
      <c r="N111" s="500"/>
      <c r="O111" s="501"/>
      <c r="P111" s="501"/>
      <c r="Q111" s="502"/>
      <c r="R111" s="509"/>
      <c r="S111" s="510"/>
      <c r="T111" s="115"/>
      <c r="U111" s="62"/>
      <c r="V111" s="116"/>
      <c r="W111" s="117"/>
      <c r="X111" s="117"/>
    </row>
    <row r="112" spans="1:24" s="35" customFormat="1" ht="15.95" customHeight="1" x14ac:dyDescent="0.15">
      <c r="C112" s="478"/>
      <c r="D112" s="503" t="s">
        <v>131</v>
      </c>
      <c r="E112" s="482" t="s">
        <v>103</v>
      </c>
      <c r="F112" s="483"/>
      <c r="G112" s="514" t="str">
        <f>IF(OR(K111=1.7,K111=2,K111=2.5),IF(OR(Q43=0,Q52=0),"",ROUNDUP(Q43/Q$53,1)),"")</f>
        <v/>
      </c>
      <c r="H112" s="515"/>
      <c r="I112" s="516"/>
      <c r="J112" s="119" t="s">
        <v>59</v>
      </c>
      <c r="K112" s="517"/>
      <c r="L112" s="518"/>
      <c r="M112" s="533" t="s">
        <v>58</v>
      </c>
      <c r="N112" s="491">
        <f>IF(AND(G112="",G113=""),"",ROUNDUP(IF(G112="",G113/K113,IF(G113="",G112/K112,G112/K112+G113/K113)),1))</f>
        <v>0</v>
      </c>
      <c r="O112" s="492"/>
      <c r="P112" s="492"/>
      <c r="Q112" s="493"/>
      <c r="R112" s="511"/>
      <c r="S112" s="510"/>
      <c r="T112" s="115"/>
      <c r="U112" s="62"/>
      <c r="V112" s="116"/>
      <c r="W112" s="117"/>
      <c r="X112" s="117"/>
    </row>
    <row r="113" spans="3:24" s="35" customFormat="1" ht="15.95" customHeight="1" x14ac:dyDescent="0.15">
      <c r="C113" s="479"/>
      <c r="D113" s="504"/>
      <c r="E113" s="519" t="s">
        <v>132</v>
      </c>
      <c r="F113" s="520"/>
      <c r="G113" s="514">
        <v>0</v>
      </c>
      <c r="H113" s="515"/>
      <c r="I113" s="516"/>
      <c r="J113" s="120" t="s">
        <v>57</v>
      </c>
      <c r="K113" s="487">
        <v>10</v>
      </c>
      <c r="L113" s="488"/>
      <c r="M113" s="534"/>
      <c r="N113" s="494"/>
      <c r="O113" s="495"/>
      <c r="P113" s="495"/>
      <c r="Q113" s="496"/>
      <c r="R113" s="512"/>
      <c r="S113" s="513"/>
      <c r="T113" s="78"/>
      <c r="U113" s="67"/>
      <c r="V113" s="116"/>
      <c r="W113" s="117"/>
      <c r="X113" s="117"/>
    </row>
    <row r="114" spans="3:24" s="35" customFormat="1" ht="15.95" customHeight="1" x14ac:dyDescent="0.15">
      <c r="C114" s="477" t="s">
        <v>24</v>
      </c>
      <c r="D114" s="480" t="s">
        <v>161</v>
      </c>
      <c r="E114" s="538" t="s">
        <v>103</v>
      </c>
      <c r="F114" s="483"/>
      <c r="G114" s="484" t="str">
        <f>IF(OR(K114=3,K114=5,K114=6),IF(AND($K$13&gt;=6,S48=""),ROUNDUP($K$13*0.9,1),S48),"")</f>
        <v/>
      </c>
      <c r="H114" s="485"/>
      <c r="I114" s="486"/>
      <c r="J114" s="114" t="s">
        <v>57</v>
      </c>
      <c r="K114" s="505"/>
      <c r="L114" s="506"/>
      <c r="M114" s="525" t="s">
        <v>58</v>
      </c>
      <c r="N114" s="527">
        <f>IF(AND(G114="",G115=""),"",ROUNDUP(IF(G114="",G115/K115,IF(G115="",G114/K114,G114/K114+G115/K115)),1))</f>
        <v>0</v>
      </c>
      <c r="O114" s="528"/>
      <c r="P114" s="528"/>
      <c r="Q114" s="529"/>
      <c r="R114" s="507" t="s">
        <v>100</v>
      </c>
      <c r="S114" s="508"/>
      <c r="T114" s="115"/>
      <c r="U114" s="62"/>
      <c r="V114" s="116"/>
      <c r="W114" s="117"/>
      <c r="X114" s="117"/>
    </row>
    <row r="115" spans="3:24" s="35" customFormat="1" ht="15.95" customHeight="1" x14ac:dyDescent="0.15">
      <c r="C115" s="478"/>
      <c r="D115" s="481"/>
      <c r="E115" s="521" t="s">
        <v>132</v>
      </c>
      <c r="F115" s="522"/>
      <c r="G115" s="535">
        <v>0</v>
      </c>
      <c r="H115" s="536"/>
      <c r="I115" s="537"/>
      <c r="J115" s="118" t="s">
        <v>57</v>
      </c>
      <c r="K115" s="523">
        <v>10</v>
      </c>
      <c r="L115" s="524"/>
      <c r="M115" s="526"/>
      <c r="N115" s="530"/>
      <c r="O115" s="531"/>
      <c r="P115" s="531"/>
      <c r="Q115" s="532"/>
      <c r="R115" s="509"/>
      <c r="S115" s="510"/>
      <c r="T115" s="115"/>
      <c r="U115" s="62"/>
      <c r="V115" s="116"/>
      <c r="W115" s="117"/>
      <c r="X115" s="117"/>
    </row>
    <row r="116" spans="3:24" s="35" customFormat="1" ht="15.95" customHeight="1" x14ac:dyDescent="0.15">
      <c r="C116" s="478"/>
      <c r="D116" s="503" t="s">
        <v>131</v>
      </c>
      <c r="E116" s="482" t="s">
        <v>103</v>
      </c>
      <c r="F116" s="483"/>
      <c r="G116" s="550" t="str">
        <f>IF(OR(K116=1.7,K116=2,K116=2.5),IF(OR(AND($K$13&gt;=6,Q49=0),Q53=0),ROUNDUP($K$13*0.9,1),ROUNDUP(SUM(Q48,Q50:R51)/Q$53,1)),"")</f>
        <v/>
      </c>
      <c r="H116" s="551"/>
      <c r="I116" s="552"/>
      <c r="J116" s="119" t="s">
        <v>59</v>
      </c>
      <c r="K116" s="517"/>
      <c r="L116" s="518"/>
      <c r="M116" s="533" t="s">
        <v>58</v>
      </c>
      <c r="N116" s="491">
        <f>IF(AND(G116="",G117=""),"",ROUNDUP(IF(G116="",G117/K117,IF(G117="",G116/K116,G116/K116+G117/K117)),1))</f>
        <v>0</v>
      </c>
      <c r="O116" s="492"/>
      <c r="P116" s="492"/>
      <c r="Q116" s="493"/>
      <c r="R116" s="511"/>
      <c r="S116" s="510"/>
      <c r="T116" s="115"/>
      <c r="U116" s="62"/>
      <c r="V116" s="116"/>
      <c r="W116" s="117"/>
      <c r="X116" s="117"/>
    </row>
    <row r="117" spans="3:24" s="35" customFormat="1" ht="15.95" customHeight="1" thickBot="1" x14ac:dyDescent="0.2">
      <c r="C117" s="479"/>
      <c r="D117" s="504"/>
      <c r="E117" s="519" t="s">
        <v>132</v>
      </c>
      <c r="F117" s="520"/>
      <c r="G117" s="535">
        <v>0</v>
      </c>
      <c r="H117" s="536"/>
      <c r="I117" s="537"/>
      <c r="J117" s="120" t="s">
        <v>57</v>
      </c>
      <c r="K117" s="487">
        <v>10</v>
      </c>
      <c r="L117" s="488"/>
      <c r="M117" s="534"/>
      <c r="N117" s="494"/>
      <c r="O117" s="495"/>
      <c r="P117" s="495"/>
      <c r="Q117" s="496"/>
      <c r="R117" s="512"/>
      <c r="S117" s="513"/>
      <c r="T117" s="78"/>
      <c r="U117" s="67"/>
      <c r="V117" s="116"/>
      <c r="W117" s="117"/>
      <c r="X117" s="117"/>
    </row>
    <row r="118" spans="3:24" s="35" customFormat="1" ht="20.100000000000001" customHeight="1" thickTop="1" x14ac:dyDescent="0.15">
      <c r="C118" s="542" t="s">
        <v>13</v>
      </c>
      <c r="D118" s="543"/>
      <c r="E118" s="543"/>
      <c r="F118" s="543"/>
      <c r="G118" s="544"/>
      <c r="H118" s="545"/>
      <c r="I118" s="545"/>
      <c r="J118" s="121"/>
      <c r="K118" s="544"/>
      <c r="L118" s="546"/>
      <c r="M118" s="121"/>
      <c r="N118" s="547">
        <f>SUM(O104:Q105,N106:Q117)</f>
        <v>0</v>
      </c>
      <c r="O118" s="548"/>
      <c r="P118" s="548"/>
      <c r="Q118" s="549"/>
      <c r="R118" s="122"/>
      <c r="S118" s="123"/>
      <c r="T118" s="124"/>
      <c r="U118" s="62"/>
      <c r="V118" s="125"/>
      <c r="W118" s="116"/>
      <c r="X118" s="116"/>
    </row>
    <row r="119" spans="3:24" s="35" customFormat="1" ht="15.95" customHeight="1" x14ac:dyDescent="0.15">
      <c r="C119" s="311" t="s">
        <v>241</v>
      </c>
      <c r="D119" s="91" t="s">
        <v>126</v>
      </c>
      <c r="E119" s="104"/>
      <c r="F119" s="104"/>
      <c r="G119" s="104"/>
      <c r="H119" s="126"/>
      <c r="I119" s="126"/>
      <c r="J119" s="45"/>
      <c r="K119" s="104"/>
      <c r="L119" s="104"/>
      <c r="M119" s="45"/>
      <c r="N119" s="127"/>
      <c r="O119" s="127"/>
      <c r="P119" s="127"/>
      <c r="Q119" s="128"/>
      <c r="R119" s="104"/>
      <c r="S119" s="104"/>
      <c r="T119" s="129"/>
    </row>
    <row r="120" spans="3:24" s="35" customFormat="1" ht="15.95" customHeight="1" x14ac:dyDescent="0.15">
      <c r="D120" s="91" t="s">
        <v>127</v>
      </c>
      <c r="E120" s="104"/>
      <c r="F120" s="104"/>
      <c r="G120" s="104"/>
      <c r="H120" s="126"/>
      <c r="I120" s="126"/>
      <c r="J120" s="45"/>
      <c r="K120" s="104"/>
      <c r="L120" s="104"/>
      <c r="M120" s="45"/>
      <c r="N120" s="127"/>
      <c r="O120" s="127"/>
      <c r="P120" s="127"/>
      <c r="Q120" s="128"/>
      <c r="R120" s="104"/>
      <c r="S120" s="104"/>
      <c r="T120" s="129"/>
    </row>
    <row r="121" spans="3:24" s="35" customFormat="1" ht="15.95" customHeight="1" x14ac:dyDescent="0.15">
      <c r="D121" s="91" t="s">
        <v>163</v>
      </c>
      <c r="E121" s="104"/>
      <c r="F121" s="104"/>
      <c r="G121" s="104"/>
      <c r="H121" s="126"/>
      <c r="I121" s="126"/>
      <c r="J121" s="45"/>
      <c r="K121" s="104"/>
      <c r="L121" s="104"/>
      <c r="M121" s="45"/>
      <c r="N121" s="130"/>
      <c r="O121" s="130"/>
      <c r="P121" s="130"/>
      <c r="Q121" s="131"/>
      <c r="R121" s="104"/>
      <c r="S121" s="104"/>
    </row>
    <row r="122" spans="3:24" s="35" customFormat="1" ht="15.95" customHeight="1" x14ac:dyDescent="0.15">
      <c r="D122" s="54" t="s">
        <v>141</v>
      </c>
      <c r="E122" s="104"/>
      <c r="F122" s="104"/>
      <c r="G122" s="104"/>
      <c r="H122" s="126"/>
      <c r="I122" s="126"/>
      <c r="J122" s="45"/>
      <c r="K122" s="104"/>
      <c r="L122" s="104"/>
      <c r="M122" s="45"/>
      <c r="N122" s="130"/>
      <c r="O122" s="130"/>
      <c r="P122" s="130"/>
      <c r="Q122" s="131"/>
      <c r="R122" s="104"/>
      <c r="S122" s="104"/>
    </row>
    <row r="123" spans="3:24" ht="15.95" customHeight="1" x14ac:dyDescent="0.15">
      <c r="D123" s="91" t="s">
        <v>162</v>
      </c>
    </row>
    <row r="124" spans="3:24" ht="15.95" customHeight="1" x14ac:dyDescent="0.15">
      <c r="D124" s="54" t="s">
        <v>142</v>
      </c>
    </row>
    <row r="125" spans="3:24" ht="15.95" customHeight="1" x14ac:dyDescent="0.15">
      <c r="D125" s="54" t="s">
        <v>137</v>
      </c>
    </row>
    <row r="126" spans="3:24" ht="15.95" customHeight="1" x14ac:dyDescent="0.15">
      <c r="D126" s="91" t="s">
        <v>138</v>
      </c>
      <c r="E126" s="54"/>
    </row>
    <row r="127" spans="3:24" ht="15.95" customHeight="1" x14ac:dyDescent="0.15">
      <c r="D127" s="54"/>
      <c r="F127" s="54" t="s">
        <v>139</v>
      </c>
    </row>
    <row r="129" spans="1:17" s="35" customFormat="1" ht="15.95" customHeight="1" x14ac:dyDescent="0.15">
      <c r="B129" s="35" t="s">
        <v>60</v>
      </c>
      <c r="Q129" s="61" t="s">
        <v>61</v>
      </c>
    </row>
    <row r="130" spans="1:17" s="35" customFormat="1" ht="20.100000000000001" customHeight="1" x14ac:dyDescent="0.15">
      <c r="C130" s="331" t="s">
        <v>33</v>
      </c>
      <c r="D130" s="425"/>
      <c r="E130" s="425"/>
      <c r="F130" s="425"/>
      <c r="G130" s="331" t="s">
        <v>34</v>
      </c>
      <c r="H130" s="332"/>
      <c r="I130" s="332"/>
      <c r="J130" s="101"/>
      <c r="K130" s="331" t="s">
        <v>35</v>
      </c>
      <c r="L130" s="440"/>
      <c r="M130" s="102"/>
      <c r="N130" s="539" t="s">
        <v>144</v>
      </c>
      <c r="O130" s="332"/>
      <c r="P130" s="332"/>
      <c r="Q130" s="427"/>
    </row>
    <row r="131" spans="1:17" s="35" customFormat="1" ht="20.100000000000001" customHeight="1" x14ac:dyDescent="0.15">
      <c r="C131" s="426" t="s">
        <v>18</v>
      </c>
      <c r="D131" s="425"/>
      <c r="E131" s="425"/>
      <c r="F131" s="425"/>
      <c r="G131" s="575" t="str">
        <f>G107</f>
        <v/>
      </c>
      <c r="H131" s="576"/>
      <c r="I131" s="576"/>
      <c r="J131" s="101" t="s">
        <v>57</v>
      </c>
      <c r="K131" s="577">
        <v>15</v>
      </c>
      <c r="L131" s="430"/>
      <c r="M131" s="102" t="s">
        <v>58</v>
      </c>
      <c r="N131" s="578" t="str">
        <f>IF(ISERROR(ROUNDUP(G131/K131,1)),"",ROUNDUP(G131/K131,1))</f>
        <v/>
      </c>
      <c r="O131" s="579"/>
      <c r="P131" s="579"/>
      <c r="Q131" s="580"/>
    </row>
    <row r="134" spans="1:17" s="35" customFormat="1" ht="15.95" customHeight="1" x14ac:dyDescent="0.15">
      <c r="A134" s="35" t="s">
        <v>80</v>
      </c>
      <c r="M134" s="132"/>
      <c r="N134" s="133" t="s">
        <v>145</v>
      </c>
    </row>
    <row r="135" spans="1:17" s="35" customFormat="1" ht="20.100000000000001" customHeight="1" x14ac:dyDescent="0.15">
      <c r="C135" s="331" t="s">
        <v>33</v>
      </c>
      <c r="D135" s="425"/>
      <c r="E135" s="425"/>
      <c r="F135" s="425"/>
      <c r="G135" s="100"/>
      <c r="H135" s="331" t="s">
        <v>34</v>
      </c>
      <c r="I135" s="332"/>
      <c r="J135" s="332"/>
      <c r="K135" s="539" t="s">
        <v>144</v>
      </c>
      <c r="L135" s="540"/>
      <c r="M135" s="540"/>
      <c r="N135" s="541"/>
    </row>
    <row r="136" spans="1:17" s="35" customFormat="1" ht="20.100000000000001" customHeight="1" x14ac:dyDescent="0.15">
      <c r="C136" s="717" t="s">
        <v>31</v>
      </c>
      <c r="D136" s="718"/>
      <c r="E136" s="559" t="s">
        <v>36</v>
      </c>
      <c r="F136" s="560"/>
      <c r="G136" s="561"/>
      <c r="H136" s="553" t="str">
        <f>IF(G137="あり","",S59)</f>
        <v/>
      </c>
      <c r="I136" s="554"/>
      <c r="J136" s="555"/>
      <c r="K136" s="556" t="e">
        <f>IF(AND(Q59=0,#REF!+#REF!&gt;0),"宿直１",IF(H136=0,0,IF(H136&lt;=60,1,IF(H136&lt;=100,2,IF(H136&lt;=140,3,"")))))</f>
        <v>#REF!</v>
      </c>
      <c r="L136" s="557"/>
      <c r="M136" s="557"/>
      <c r="N136" s="558"/>
    </row>
    <row r="137" spans="1:17" s="35" customFormat="1" ht="20.100000000000001" customHeight="1" x14ac:dyDescent="0.15">
      <c r="C137" s="719"/>
      <c r="D137" s="566"/>
      <c r="E137" s="565" t="s">
        <v>131</v>
      </c>
      <c r="F137" s="566"/>
      <c r="G137" s="5"/>
      <c r="H137" s="567" t="str">
        <f>IF(G137="あり",IF(SUM(Q59,Q61,Q62)+SUM(#REF!)*2/3=0,"",IF(ISERROR(ROUNDUP((SUM(Q59,Q61,Q62)+SUM(#REF!)*2/3)/Q$67,1)),"",(ROUNDUP((SUM(Q59,Q61,Q62)+SUM(#REF!)*2/3)/Q$67,1)))),"")</f>
        <v/>
      </c>
      <c r="I137" s="568"/>
      <c r="J137" s="569"/>
      <c r="K137" s="572" t="str">
        <f>IF(G137="あり",IF(H137&lt;=20,"",IF(H137&lt;=40,2,IF(H137&lt;=60,3,IF(H137&lt;=100,4,IF(H137&lt;=140,5,""))))),"")</f>
        <v/>
      </c>
      <c r="L137" s="573"/>
      <c r="M137" s="573"/>
      <c r="N137" s="574"/>
    </row>
    <row r="138" spans="1:17" s="35" customFormat="1" ht="20.100000000000001" customHeight="1" x14ac:dyDescent="0.15">
      <c r="C138" s="468" t="s">
        <v>30</v>
      </c>
      <c r="D138" s="469"/>
      <c r="E138" s="562" t="s">
        <v>36</v>
      </c>
      <c r="F138" s="563"/>
      <c r="G138" s="564"/>
      <c r="H138" s="592" t="str">
        <f>IF(G139="あり","",S63)</f>
        <v/>
      </c>
      <c r="I138" s="593"/>
      <c r="J138" s="594"/>
      <c r="K138" s="595" t="e">
        <f>IF(AND(Q63=0,#REF!+#REF!&gt;0),"宿直１",IF(H138=0,0,IF(H138&lt;=60,1,IF(H138&lt;=100,2,IF(H138&lt;=140,3,"")))))</f>
        <v>#REF!</v>
      </c>
      <c r="L138" s="596"/>
      <c r="M138" s="596"/>
      <c r="N138" s="597"/>
    </row>
    <row r="139" spans="1:17" s="35" customFormat="1" ht="20.100000000000001" customHeight="1" x14ac:dyDescent="0.15">
      <c r="C139" s="591"/>
      <c r="D139" s="571"/>
      <c r="E139" s="570" t="s">
        <v>131</v>
      </c>
      <c r="F139" s="571"/>
      <c r="G139" s="6"/>
      <c r="H139" s="581" t="str">
        <f>IF(G139="あり",IF(SUM(Q63,Q65,Q66)+SUM(#REF!)*2/3=0,"",IF(ISERROR(ROUNDUP((SUM(Q63,Q65,Q66)+SUM(#REF!)*2/3)/Q$67,1)),"",(ROUNDUP((SUM(Q63,Q65,Q66)+SUM(#REF!)*2/3)/Q$67,1)))),"")</f>
        <v/>
      </c>
      <c r="I139" s="582"/>
      <c r="J139" s="583"/>
      <c r="K139" s="598" t="str">
        <f>IF(G139="あり",IF(H139&lt;=20,"",IF(H139&lt;=40,2,IF(H139&lt;=60,3,IF(H139&lt;=100,4,IF(H139&lt;=140,5,""))))),"")</f>
        <v/>
      </c>
      <c r="L139" s="599"/>
      <c r="M139" s="599"/>
      <c r="N139" s="600"/>
    </row>
    <row r="140" spans="1:17" s="35" customFormat="1" ht="15.95" customHeight="1" x14ac:dyDescent="0.15">
      <c r="C140" s="311" t="s">
        <v>241</v>
      </c>
      <c r="D140" s="91" t="s">
        <v>146</v>
      </c>
    </row>
    <row r="141" spans="1:17" s="35" customFormat="1" ht="15.95" customHeight="1" x14ac:dyDescent="0.15">
      <c r="D141" s="54" t="s">
        <v>148</v>
      </c>
    </row>
    <row r="142" spans="1:17" s="134" customFormat="1" ht="15.95" customHeight="1" x14ac:dyDescent="0.15">
      <c r="D142" s="55" t="s">
        <v>147</v>
      </c>
    </row>
    <row r="143" spans="1:17" ht="15.95" customHeight="1" x14ac:dyDescent="0.15">
      <c r="C143" s="54"/>
      <c r="D143" s="54"/>
    </row>
    <row r="144" spans="1:17" ht="15.95" customHeight="1" x14ac:dyDescent="0.15">
      <c r="D144" s="54"/>
    </row>
    <row r="146" spans="1:18" s="35" customFormat="1" ht="15.95" customHeight="1" x14ac:dyDescent="0.15">
      <c r="A146" s="99" t="s">
        <v>244</v>
      </c>
    </row>
    <row r="147" spans="1:18" s="35" customFormat="1" ht="15.95" customHeight="1" x14ac:dyDescent="0.15">
      <c r="A147" s="35" t="s">
        <v>78</v>
      </c>
    </row>
    <row r="148" spans="1:18" s="35" customFormat="1" ht="15.95" customHeight="1" x14ac:dyDescent="0.15">
      <c r="B148" s="135" t="s">
        <v>108</v>
      </c>
      <c r="C148" s="697" t="s">
        <v>117</v>
      </c>
      <c r="D148" s="605"/>
      <c r="E148" s="603" t="s">
        <v>84</v>
      </c>
      <c r="F148" s="604"/>
      <c r="G148" s="604"/>
      <c r="H148" s="605"/>
      <c r="I148" s="603" t="s">
        <v>40</v>
      </c>
      <c r="J148" s="608"/>
      <c r="K148" s="608"/>
      <c r="L148" s="608"/>
      <c r="M148" s="608"/>
      <c r="N148" s="608"/>
      <c r="O148" s="608"/>
      <c r="P148" s="609"/>
      <c r="Q148" s="637" t="s">
        <v>111</v>
      </c>
      <c r="R148" s="638"/>
    </row>
    <row r="149" spans="1:18" ht="15.95" customHeight="1" x14ac:dyDescent="0.15">
      <c r="B149" s="136" t="s">
        <v>85</v>
      </c>
      <c r="C149" s="601" t="s">
        <v>118</v>
      </c>
      <c r="D149" s="602"/>
      <c r="E149" s="606"/>
      <c r="F149" s="607"/>
      <c r="G149" s="607"/>
      <c r="H149" s="602"/>
      <c r="I149" s="651" t="s">
        <v>37</v>
      </c>
      <c r="J149" s="652"/>
      <c r="K149" s="652"/>
      <c r="L149" s="652"/>
      <c r="M149" s="652"/>
      <c r="N149" s="652"/>
      <c r="O149" s="652"/>
      <c r="P149" s="653"/>
      <c r="Q149" s="519" t="s">
        <v>133</v>
      </c>
      <c r="R149" s="645"/>
    </row>
    <row r="150" spans="1:18" ht="20.100000000000001" customHeight="1" x14ac:dyDescent="0.15">
      <c r="B150" s="584"/>
      <c r="C150" s="586" t="s">
        <v>109</v>
      </c>
      <c r="D150" s="587"/>
      <c r="E150" s="587"/>
      <c r="F150" s="587"/>
      <c r="G150" s="587"/>
      <c r="H150" s="588"/>
      <c r="I150" s="589" t="s">
        <v>164</v>
      </c>
      <c r="J150" s="590"/>
      <c r="K150" s="590"/>
      <c r="L150" s="137" t="s">
        <v>28</v>
      </c>
      <c r="M150" s="625"/>
      <c r="N150" s="625"/>
      <c r="O150" s="157"/>
      <c r="P150" s="138"/>
      <c r="Q150" s="615" t="str">
        <f>IF(C100="","",IF(I150&gt;0,"適","否"))</f>
        <v/>
      </c>
      <c r="R150" s="616"/>
    </row>
    <row r="151" spans="1:18" ht="20.100000000000001" customHeight="1" x14ac:dyDescent="0.15">
      <c r="B151" s="585"/>
      <c r="C151" s="617" t="s">
        <v>110</v>
      </c>
      <c r="D151" s="618"/>
      <c r="E151" s="618"/>
      <c r="F151" s="618"/>
      <c r="G151" s="618"/>
      <c r="H151" s="619"/>
      <c r="I151" s="620" t="s">
        <v>164</v>
      </c>
      <c r="J151" s="621"/>
      <c r="K151" s="621"/>
      <c r="L151" s="139" t="s">
        <v>28</v>
      </c>
      <c r="M151" s="622" t="s">
        <v>38</v>
      </c>
      <c r="N151" s="622"/>
      <c r="O151" s="4" t="s">
        <v>164</v>
      </c>
      <c r="P151" s="140" t="s">
        <v>39</v>
      </c>
      <c r="Q151" s="623" t="str">
        <f>IF(F100="","",IF(F100&gt;=1,IF(AND(I151&gt;=F100,O151&gt;=1,I151&gt;=O151),"適","否"),"否"))</f>
        <v/>
      </c>
      <c r="R151" s="624"/>
    </row>
    <row r="152" spans="1:18" ht="20.100000000000001" customHeight="1" x14ac:dyDescent="0.15">
      <c r="B152" s="711" t="str">
        <f>IF(O104="","",IF(O104&gt;0,"○",""))</f>
        <v/>
      </c>
      <c r="C152" s="664" t="s">
        <v>105</v>
      </c>
      <c r="D152" s="665"/>
      <c r="E152" s="629" t="s">
        <v>66</v>
      </c>
      <c r="F152" s="453"/>
      <c r="G152" s="453"/>
      <c r="H152" s="454"/>
      <c r="I152" s="589" t="s">
        <v>164</v>
      </c>
      <c r="J152" s="590"/>
      <c r="K152" s="590"/>
      <c r="L152" s="137" t="s">
        <v>28</v>
      </c>
      <c r="M152" s="625" t="s">
        <v>38</v>
      </c>
      <c r="N152" s="625"/>
      <c r="O152" s="2" t="s">
        <v>164</v>
      </c>
      <c r="P152" s="138" t="s">
        <v>39</v>
      </c>
      <c r="Q152" s="615" t="str">
        <f>IF($O$104="","",IF(AND(I152&gt;=0.1,O152&gt;=1),"適","否"))</f>
        <v/>
      </c>
      <c r="R152" s="616"/>
    </row>
    <row r="153" spans="1:18" ht="20.100000000000001" customHeight="1" x14ac:dyDescent="0.15">
      <c r="B153" s="713"/>
      <c r="C153" s="666"/>
      <c r="D153" s="667"/>
      <c r="E153" s="612" t="s">
        <v>65</v>
      </c>
      <c r="F153" s="466"/>
      <c r="G153" s="466"/>
      <c r="H153" s="467"/>
      <c r="I153" s="613"/>
      <c r="J153" s="614"/>
      <c r="K153" s="614"/>
      <c r="L153" s="141" t="s">
        <v>28</v>
      </c>
      <c r="M153" s="626" t="s">
        <v>38</v>
      </c>
      <c r="N153" s="626"/>
      <c r="O153" s="1"/>
      <c r="P153" s="142" t="s">
        <v>39</v>
      </c>
      <c r="Q153" s="627" t="str">
        <f>IF($O$104="","",IF(AND(I153&gt;=0.1,O153&gt;=1),"適","否"))</f>
        <v/>
      </c>
      <c r="R153" s="628"/>
    </row>
    <row r="154" spans="1:18" ht="20.100000000000001" customHeight="1" x14ac:dyDescent="0.15">
      <c r="B154" s="713"/>
      <c r="C154" s="666"/>
      <c r="D154" s="667"/>
      <c r="E154" s="612" t="s">
        <v>104</v>
      </c>
      <c r="F154" s="466"/>
      <c r="G154" s="466"/>
      <c r="H154" s="467"/>
      <c r="I154" s="613"/>
      <c r="J154" s="614"/>
      <c r="K154" s="614"/>
      <c r="L154" s="141" t="s">
        <v>28</v>
      </c>
      <c r="M154" s="626"/>
      <c r="N154" s="626"/>
      <c r="O154" s="143"/>
      <c r="P154" s="142"/>
      <c r="Q154" s="627" t="s">
        <v>134</v>
      </c>
      <c r="R154" s="628"/>
    </row>
    <row r="155" spans="1:18" ht="20.100000000000001" customHeight="1" x14ac:dyDescent="0.15">
      <c r="B155" s="714"/>
      <c r="C155" s="715"/>
      <c r="D155" s="716"/>
      <c r="E155" s="630" t="s">
        <v>140</v>
      </c>
      <c r="F155" s="631"/>
      <c r="G155" s="631"/>
      <c r="H155" s="632"/>
      <c r="I155" s="633">
        <f>SUM(I152:K154)</f>
        <v>0</v>
      </c>
      <c r="J155" s="634"/>
      <c r="K155" s="634"/>
      <c r="L155" s="144" t="s">
        <v>28</v>
      </c>
      <c r="M155" s="622"/>
      <c r="N155" s="622"/>
      <c r="O155" s="145"/>
      <c r="P155" s="146"/>
      <c r="Q155" s="635" t="str">
        <f>IF($O$104="","",IF(AND(I155&gt;=$O$104,Q152="適",Q153="適"),"適","否"))</f>
        <v/>
      </c>
      <c r="R155" s="636"/>
    </row>
    <row r="156" spans="1:18" ht="20.100000000000001" customHeight="1" x14ac:dyDescent="0.15">
      <c r="B156" s="711" t="str">
        <f>IF(O105="","",IF(O105&gt;0,"○",""))</f>
        <v/>
      </c>
      <c r="C156" s="664" t="s">
        <v>106</v>
      </c>
      <c r="D156" s="665"/>
      <c r="E156" s="646" t="s">
        <v>65</v>
      </c>
      <c r="F156" s="647"/>
      <c r="G156" s="647"/>
      <c r="H156" s="648"/>
      <c r="I156" s="649"/>
      <c r="J156" s="650"/>
      <c r="K156" s="650"/>
      <c r="L156" s="147" t="s">
        <v>28</v>
      </c>
      <c r="M156" s="625" t="s">
        <v>38</v>
      </c>
      <c r="N156" s="625"/>
      <c r="O156" s="3"/>
      <c r="P156" s="148" t="s">
        <v>39</v>
      </c>
      <c r="Q156" s="639" t="str">
        <f>IF($O$105="","",IF(AND(I156&gt;=0.1,O156&gt;=1),"適","否"))</f>
        <v/>
      </c>
      <c r="R156" s="640"/>
    </row>
    <row r="157" spans="1:18" ht="20.100000000000001" customHeight="1" x14ac:dyDescent="0.15">
      <c r="B157" s="712"/>
      <c r="C157" s="700"/>
      <c r="D157" s="667"/>
      <c r="E157" s="612" t="s">
        <v>122</v>
      </c>
      <c r="F157" s="466"/>
      <c r="G157" s="466"/>
      <c r="H157" s="467"/>
      <c r="I157" s="613"/>
      <c r="J157" s="614"/>
      <c r="K157" s="614"/>
      <c r="L157" s="141" t="s">
        <v>28</v>
      </c>
      <c r="M157" s="626"/>
      <c r="N157" s="626"/>
      <c r="O157" s="143"/>
      <c r="P157" s="142"/>
      <c r="Q157" s="642" t="s">
        <v>121</v>
      </c>
      <c r="R157" s="643"/>
    </row>
    <row r="158" spans="1:18" ht="20.100000000000001" customHeight="1" x14ac:dyDescent="0.15">
      <c r="B158" s="713"/>
      <c r="C158" s="666"/>
      <c r="D158" s="667"/>
      <c r="E158" s="612" t="s">
        <v>140</v>
      </c>
      <c r="F158" s="466"/>
      <c r="G158" s="466"/>
      <c r="H158" s="467"/>
      <c r="I158" s="610">
        <f>SUM(I156:K157)</f>
        <v>0</v>
      </c>
      <c r="J158" s="611"/>
      <c r="K158" s="611"/>
      <c r="L158" s="149" t="s">
        <v>28</v>
      </c>
      <c r="M158" s="644"/>
      <c r="N158" s="644"/>
      <c r="O158" s="143"/>
      <c r="P158" s="150"/>
      <c r="Q158" s="641" t="str">
        <f>IF($O$105="","",IF(AND(I158&gt;=$O$105,Q156="適"),"適","否"))</f>
        <v/>
      </c>
      <c r="R158" s="636"/>
    </row>
    <row r="159" spans="1:18" ht="20.100000000000001" customHeight="1" x14ac:dyDescent="0.15">
      <c r="B159" s="662" t="str">
        <f>IF(N106="","",IF(N106&gt;0,"○",""))</f>
        <v/>
      </c>
      <c r="C159" s="664" t="s">
        <v>116</v>
      </c>
      <c r="D159" s="665"/>
      <c r="E159" s="629" t="s">
        <v>65</v>
      </c>
      <c r="F159" s="453"/>
      <c r="G159" s="453"/>
      <c r="H159" s="454"/>
      <c r="I159" s="589"/>
      <c r="J159" s="590"/>
      <c r="K159" s="590"/>
      <c r="L159" s="137" t="s">
        <v>28</v>
      </c>
      <c r="M159" s="625" t="s">
        <v>38</v>
      </c>
      <c r="N159" s="625"/>
      <c r="O159" s="2"/>
      <c r="P159" s="138" t="s">
        <v>39</v>
      </c>
      <c r="Q159" s="615" t="str">
        <f>IF($N$106="","",IF(AND(I159&gt;=$N$106,OR(O159&gt;=1,Q156="適")),"適","否"))</f>
        <v/>
      </c>
      <c r="R159" s="616"/>
    </row>
    <row r="160" spans="1:18" ht="20.100000000000001" customHeight="1" x14ac:dyDescent="0.15">
      <c r="B160" s="663"/>
      <c r="C160" s="666"/>
      <c r="D160" s="667"/>
      <c r="E160" s="612" t="s">
        <v>67</v>
      </c>
      <c r="F160" s="466"/>
      <c r="G160" s="466"/>
      <c r="H160" s="467"/>
      <c r="I160" s="613"/>
      <c r="J160" s="654"/>
      <c r="K160" s="654"/>
      <c r="L160" s="141" t="s">
        <v>28</v>
      </c>
      <c r="M160" s="626"/>
      <c r="N160" s="626"/>
      <c r="O160" s="143"/>
      <c r="P160" s="142"/>
      <c r="Q160" s="623" t="str">
        <f>IF($N$106="","",IF(I160&gt;=0.1,"適","否"))</f>
        <v/>
      </c>
      <c r="R160" s="624"/>
    </row>
    <row r="161" spans="2:18" ht="20.100000000000001" customHeight="1" x14ac:dyDescent="0.15">
      <c r="B161" s="663"/>
      <c r="C161" s="666"/>
      <c r="D161" s="667"/>
      <c r="E161" s="612" t="s">
        <v>140</v>
      </c>
      <c r="F161" s="466"/>
      <c r="G161" s="466"/>
      <c r="H161" s="467"/>
      <c r="I161" s="610"/>
      <c r="J161" s="611"/>
      <c r="K161" s="611"/>
      <c r="L161" s="149"/>
      <c r="M161" s="644"/>
      <c r="N161" s="644"/>
      <c r="O161" s="143"/>
      <c r="P161" s="150"/>
      <c r="Q161" s="659" t="str">
        <f>IF($N$106="","",IF(AND(Q158="適",Q159="適",Q160="適"),"適","否"))</f>
        <v/>
      </c>
      <c r="R161" s="660"/>
    </row>
    <row r="162" spans="2:18" ht="20.100000000000001" customHeight="1" x14ac:dyDescent="0.15">
      <c r="B162" s="662" t="str">
        <f>IF(N107="","",IF(N107&gt;0,"○",""))</f>
        <v/>
      </c>
      <c r="C162" s="664" t="s">
        <v>107</v>
      </c>
      <c r="D162" s="699"/>
      <c r="E162" s="629" t="s">
        <v>65</v>
      </c>
      <c r="F162" s="453"/>
      <c r="G162" s="453"/>
      <c r="H162" s="454"/>
      <c r="I162" s="589"/>
      <c r="J162" s="655"/>
      <c r="K162" s="655"/>
      <c r="L162" s="137" t="s">
        <v>28</v>
      </c>
      <c r="M162" s="625" t="s">
        <v>38</v>
      </c>
      <c r="N162" s="625"/>
      <c r="O162" s="2"/>
      <c r="P162" s="138" t="s">
        <v>39</v>
      </c>
      <c r="Q162" s="656" t="str">
        <f>IF($N$107="","",IF(AND(I162&gt;=0.1,I163&gt;=0.1,OR(O162&gt;=1,O163&gt;=1)),"適","否"))</f>
        <v/>
      </c>
      <c r="R162" s="640"/>
    </row>
    <row r="163" spans="2:18" ht="20.100000000000001" customHeight="1" x14ac:dyDescent="0.15">
      <c r="B163" s="696"/>
      <c r="C163" s="700"/>
      <c r="D163" s="701"/>
      <c r="E163" s="612" t="s">
        <v>86</v>
      </c>
      <c r="F163" s="466"/>
      <c r="G163" s="466"/>
      <c r="H163" s="467"/>
      <c r="I163" s="613"/>
      <c r="J163" s="661"/>
      <c r="K163" s="661"/>
      <c r="L163" s="141" t="s">
        <v>28</v>
      </c>
      <c r="M163" s="626" t="s">
        <v>38</v>
      </c>
      <c r="N163" s="626"/>
      <c r="O163" s="1"/>
      <c r="P163" s="142" t="s">
        <v>39</v>
      </c>
      <c r="Q163" s="657" t="str">
        <f>IF($N$106="","",IF(AND(I163&gt;=1,O163&gt;=1),"適","否"))</f>
        <v/>
      </c>
      <c r="R163" s="658"/>
    </row>
    <row r="164" spans="2:18" ht="20.100000000000001" customHeight="1" x14ac:dyDescent="0.15">
      <c r="B164" s="696"/>
      <c r="C164" s="700"/>
      <c r="D164" s="701"/>
      <c r="E164" s="612" t="s">
        <v>68</v>
      </c>
      <c r="F164" s="466"/>
      <c r="G164" s="466"/>
      <c r="H164" s="467"/>
      <c r="I164" s="613"/>
      <c r="J164" s="614"/>
      <c r="K164" s="614"/>
      <c r="L164" s="141" t="s">
        <v>28</v>
      </c>
      <c r="M164" s="626" t="s">
        <v>38</v>
      </c>
      <c r="N164" s="626"/>
      <c r="O164" s="1"/>
      <c r="P164" s="142" t="s">
        <v>39</v>
      </c>
      <c r="Q164" s="623" t="str">
        <f>IF($N$131="","",IF(AND(O164&gt;=1,I164&gt;=N131),"適","否"))</f>
        <v/>
      </c>
      <c r="R164" s="624"/>
    </row>
    <row r="165" spans="2:18" ht="20.100000000000001" customHeight="1" x14ac:dyDescent="0.15">
      <c r="B165" s="696"/>
      <c r="C165" s="700"/>
      <c r="D165" s="701"/>
      <c r="E165" s="612" t="s">
        <v>140</v>
      </c>
      <c r="F165" s="466"/>
      <c r="G165" s="466"/>
      <c r="H165" s="467"/>
      <c r="I165" s="610">
        <f>SUM(I162:K164)</f>
        <v>0</v>
      </c>
      <c r="J165" s="611"/>
      <c r="K165" s="611"/>
      <c r="L165" s="141" t="s">
        <v>28</v>
      </c>
      <c r="M165" s="622"/>
      <c r="N165" s="622"/>
      <c r="O165" s="143"/>
      <c r="P165" s="142"/>
      <c r="Q165" s="641" t="str">
        <f>IF($N$107="","",IF(AND(Q162="適",Q164="適"),"適","否"))</f>
        <v/>
      </c>
      <c r="R165" s="636"/>
    </row>
    <row r="166" spans="2:18" ht="20.100000000000001" customHeight="1" x14ac:dyDescent="0.15">
      <c r="B166" s="662" t="str">
        <f>IF(N108="","",IF(N108&gt;0,"○",""))</f>
        <v/>
      </c>
      <c r="C166" s="664" t="s">
        <v>112</v>
      </c>
      <c r="D166" s="665"/>
      <c r="E166" s="629" t="s">
        <v>65</v>
      </c>
      <c r="F166" s="453"/>
      <c r="G166" s="453"/>
      <c r="H166" s="454"/>
      <c r="I166" s="589"/>
      <c r="J166" s="590"/>
      <c r="K166" s="590"/>
      <c r="L166" s="137" t="s">
        <v>28</v>
      </c>
      <c r="M166" s="625" t="s">
        <v>38</v>
      </c>
      <c r="N166" s="625"/>
      <c r="O166" s="2"/>
      <c r="P166" s="138" t="s">
        <v>39</v>
      </c>
      <c r="Q166" s="656" t="str">
        <f>IF($N$108="","",IF(AND(I166&gt;=0.1,I167&gt;=0.1,OR(O166&gt;=1,O167&gt;=1)),"適","否"))</f>
        <v/>
      </c>
      <c r="R166" s="640"/>
    </row>
    <row r="167" spans="2:18" ht="20.100000000000001" customHeight="1" x14ac:dyDescent="0.15">
      <c r="B167" s="663"/>
      <c r="C167" s="666"/>
      <c r="D167" s="667"/>
      <c r="E167" s="612" t="s">
        <v>86</v>
      </c>
      <c r="F167" s="466"/>
      <c r="G167" s="466"/>
      <c r="H167" s="467"/>
      <c r="I167" s="613"/>
      <c r="J167" s="614"/>
      <c r="K167" s="614"/>
      <c r="L167" s="141" t="s">
        <v>28</v>
      </c>
      <c r="M167" s="626" t="s">
        <v>38</v>
      </c>
      <c r="N167" s="626"/>
      <c r="O167" s="1"/>
      <c r="P167" s="142" t="s">
        <v>39</v>
      </c>
      <c r="Q167" s="657" t="str">
        <f>IF($N$106="","",IF(AND(I167&gt;=1,O167&gt;=1),"適","否"))</f>
        <v/>
      </c>
      <c r="R167" s="658"/>
    </row>
    <row r="168" spans="2:18" ht="20.100000000000001" customHeight="1" x14ac:dyDescent="0.15">
      <c r="B168" s="663"/>
      <c r="C168" s="666"/>
      <c r="D168" s="667"/>
      <c r="E168" s="612" t="s">
        <v>140</v>
      </c>
      <c r="F168" s="466"/>
      <c r="G168" s="466"/>
      <c r="H168" s="467"/>
      <c r="I168" s="610">
        <f>SUM(I166:K167)</f>
        <v>0</v>
      </c>
      <c r="J168" s="611"/>
      <c r="K168" s="611"/>
      <c r="L168" s="141" t="s">
        <v>28</v>
      </c>
      <c r="M168" s="622"/>
      <c r="N168" s="622"/>
      <c r="O168" s="143"/>
      <c r="P168" s="142"/>
      <c r="Q168" s="659" t="str">
        <f>IF($N$108="","",IF(AND(I168&gt;=$N$108,Q166="適"),"適","否"))</f>
        <v/>
      </c>
      <c r="R168" s="660"/>
    </row>
    <row r="169" spans="2:18" ht="20.100000000000001" customHeight="1" x14ac:dyDescent="0.15">
      <c r="B169" s="662" t="str">
        <f>IF(N109="","",IF(N109&gt;0,"○",""))</f>
        <v/>
      </c>
      <c r="C169" s="664" t="s">
        <v>113</v>
      </c>
      <c r="D169" s="665"/>
      <c r="E169" s="629" t="s">
        <v>65</v>
      </c>
      <c r="F169" s="453"/>
      <c r="G169" s="453"/>
      <c r="H169" s="454"/>
      <c r="I169" s="589"/>
      <c r="J169" s="669"/>
      <c r="K169" s="669"/>
      <c r="L169" s="137" t="s">
        <v>28</v>
      </c>
      <c r="M169" s="625" t="s">
        <v>38</v>
      </c>
      <c r="N169" s="625"/>
      <c r="O169" s="2"/>
      <c r="P169" s="138" t="s">
        <v>39</v>
      </c>
      <c r="Q169" s="656" t="str">
        <f>IF($N$109="","",IF(AND(I169&gt;=0.1,I170&gt;=0.1,OR(O169&gt;=1,O170&gt;=1)),"適","否"))</f>
        <v/>
      </c>
      <c r="R169" s="640"/>
    </row>
    <row r="170" spans="2:18" ht="20.100000000000001" customHeight="1" x14ac:dyDescent="0.15">
      <c r="B170" s="696"/>
      <c r="C170" s="666"/>
      <c r="D170" s="667"/>
      <c r="E170" s="612" t="s">
        <v>86</v>
      </c>
      <c r="F170" s="466"/>
      <c r="G170" s="466"/>
      <c r="H170" s="467"/>
      <c r="I170" s="613"/>
      <c r="J170" s="668"/>
      <c r="K170" s="668"/>
      <c r="L170" s="141" t="s">
        <v>28</v>
      </c>
      <c r="M170" s="626" t="s">
        <v>38</v>
      </c>
      <c r="N170" s="626"/>
      <c r="O170" s="1"/>
      <c r="P170" s="142" t="s">
        <v>39</v>
      </c>
      <c r="Q170" s="657" t="str">
        <f>IF($N$106="","",IF(AND(I170&gt;=1,O170&gt;=1),"適","否"))</f>
        <v/>
      </c>
      <c r="R170" s="658"/>
    </row>
    <row r="171" spans="2:18" ht="20.100000000000001" customHeight="1" x14ac:dyDescent="0.15">
      <c r="B171" s="696"/>
      <c r="C171" s="666"/>
      <c r="D171" s="667"/>
      <c r="E171" s="612" t="s">
        <v>140</v>
      </c>
      <c r="F171" s="466"/>
      <c r="G171" s="466"/>
      <c r="H171" s="467"/>
      <c r="I171" s="610">
        <f>SUM(I169:K170)</f>
        <v>0</v>
      </c>
      <c r="J171" s="611"/>
      <c r="K171" s="611"/>
      <c r="L171" s="141" t="s">
        <v>28</v>
      </c>
      <c r="M171" s="622"/>
      <c r="N171" s="622"/>
      <c r="O171" s="143"/>
      <c r="P171" s="142"/>
      <c r="Q171" s="659" t="str">
        <f>IF($N$109="","",IF(AND(I171&gt;=$N$109,Q169="適"),"適","否"))</f>
        <v/>
      </c>
      <c r="R171" s="660"/>
    </row>
    <row r="172" spans="2:18" ht="20.100000000000001" customHeight="1" x14ac:dyDescent="0.15">
      <c r="B172" s="704" t="str">
        <f>IF(N110="","",IF(N110&gt;0,"○",""))</f>
        <v/>
      </c>
      <c r="C172" s="664" t="s">
        <v>114</v>
      </c>
      <c r="D172" s="707"/>
      <c r="E172" s="629" t="s">
        <v>102</v>
      </c>
      <c r="F172" s="453"/>
      <c r="G172" s="453"/>
      <c r="H172" s="454"/>
      <c r="I172" s="589">
        <v>10</v>
      </c>
      <c r="J172" s="669"/>
      <c r="K172" s="669"/>
      <c r="L172" s="137" t="s">
        <v>28</v>
      </c>
      <c r="M172" s="625"/>
      <c r="N172" s="625"/>
      <c r="O172" s="151"/>
      <c r="P172" s="138"/>
      <c r="Q172" s="586" t="str">
        <f>IF(AND($N$110="",$N$112=""),"",IF(I172&gt;=0.1,"適","否"))</f>
        <v>適</v>
      </c>
      <c r="R172" s="616"/>
    </row>
    <row r="173" spans="2:18" ht="20.100000000000001" customHeight="1" x14ac:dyDescent="0.15">
      <c r="B173" s="705"/>
      <c r="C173" s="700"/>
      <c r="D173" s="708"/>
      <c r="E173" s="612" t="s">
        <v>66</v>
      </c>
      <c r="F173" s="466"/>
      <c r="G173" s="466"/>
      <c r="H173" s="467"/>
      <c r="I173" s="613">
        <v>10</v>
      </c>
      <c r="J173" s="668"/>
      <c r="K173" s="668"/>
      <c r="L173" s="141" t="s">
        <v>28</v>
      </c>
      <c r="M173" s="671"/>
      <c r="N173" s="671"/>
      <c r="O173" s="143"/>
      <c r="P173" s="150"/>
      <c r="Q173" s="672" t="str">
        <f>IF(AND($N$110="",$N$112=""),"",IF(I173&gt;=0.1,"適","否"))</f>
        <v>適</v>
      </c>
      <c r="R173" s="628"/>
    </row>
    <row r="174" spans="2:18" ht="20.100000000000001" customHeight="1" x14ac:dyDescent="0.15">
      <c r="B174" s="705"/>
      <c r="C174" s="700"/>
      <c r="D174" s="708"/>
      <c r="E174" s="612" t="s">
        <v>104</v>
      </c>
      <c r="F174" s="466"/>
      <c r="G174" s="466"/>
      <c r="H174" s="467"/>
      <c r="I174" s="613">
        <v>10</v>
      </c>
      <c r="J174" s="668"/>
      <c r="K174" s="668"/>
      <c r="L174" s="141" t="s">
        <v>28</v>
      </c>
      <c r="M174" s="626"/>
      <c r="N174" s="626"/>
      <c r="O174" s="143"/>
      <c r="P174" s="142"/>
      <c r="Q174" s="612" t="s">
        <v>121</v>
      </c>
      <c r="R174" s="670"/>
    </row>
    <row r="175" spans="2:18" ht="20.100000000000001" customHeight="1" x14ac:dyDescent="0.15">
      <c r="B175" s="705"/>
      <c r="C175" s="700"/>
      <c r="D175" s="708"/>
      <c r="E175" s="612" t="s">
        <v>65</v>
      </c>
      <c r="F175" s="466"/>
      <c r="G175" s="466"/>
      <c r="H175" s="467"/>
      <c r="I175" s="613">
        <v>10</v>
      </c>
      <c r="J175" s="668"/>
      <c r="K175" s="668"/>
      <c r="L175" s="141" t="s">
        <v>28</v>
      </c>
      <c r="M175" s="626" t="s">
        <v>38</v>
      </c>
      <c r="N175" s="626"/>
      <c r="O175" s="1" t="s">
        <v>164</v>
      </c>
      <c r="P175" s="140" t="s">
        <v>39</v>
      </c>
      <c r="Q175" s="672" t="str">
        <f>IF(AND($N$110="",$N$112=""),"",IF(AND(I175&gt;=0.1,O175&gt;=1),"適","否"))</f>
        <v>適</v>
      </c>
      <c r="R175" s="628"/>
    </row>
    <row r="176" spans="2:18" ht="20.100000000000001" customHeight="1" x14ac:dyDescent="0.15">
      <c r="B176" s="706"/>
      <c r="C176" s="709"/>
      <c r="D176" s="710"/>
      <c r="E176" s="630" t="s">
        <v>140</v>
      </c>
      <c r="F176" s="631"/>
      <c r="G176" s="631"/>
      <c r="H176" s="632"/>
      <c r="I176" s="633">
        <f>SUM(I173:K175)</f>
        <v>30</v>
      </c>
      <c r="J176" s="634"/>
      <c r="K176" s="634"/>
      <c r="L176" s="144" t="s">
        <v>28</v>
      </c>
      <c r="M176" s="622"/>
      <c r="N176" s="622"/>
      <c r="O176" s="145"/>
      <c r="P176" s="146"/>
      <c r="Q176" s="641" t="str">
        <f>IF(AND($N$110="",$N$112=""),"",IF(AND(OR(I176&gt;=$N$110,I176&gt;=$N$112),Q172="適",Q173="適",Q175="適"),"適","否"))</f>
        <v>適</v>
      </c>
      <c r="R176" s="636"/>
    </row>
    <row r="177" spans="1:18" ht="20.100000000000001" customHeight="1" x14ac:dyDescent="0.15">
      <c r="B177" s="662" t="str">
        <f>IF(N114="","",IF(N114&gt;0,"○",""))</f>
        <v/>
      </c>
      <c r="C177" s="664" t="s">
        <v>115</v>
      </c>
      <c r="D177" s="699"/>
      <c r="E177" s="629" t="s">
        <v>102</v>
      </c>
      <c r="F177" s="453"/>
      <c r="G177" s="453"/>
      <c r="H177" s="454"/>
      <c r="I177" s="589"/>
      <c r="J177" s="669"/>
      <c r="K177" s="669"/>
      <c r="L177" s="137" t="s">
        <v>28</v>
      </c>
      <c r="M177" s="673"/>
      <c r="N177" s="673"/>
      <c r="O177" s="151"/>
      <c r="P177" s="152"/>
      <c r="Q177" s="586" t="str">
        <f>IF(AND($N$114="",$N$116=""),"",IF(I177&gt;=0.1,"適","否"))</f>
        <v>否</v>
      </c>
      <c r="R177" s="616"/>
    </row>
    <row r="178" spans="1:18" ht="20.100000000000001" customHeight="1" x14ac:dyDescent="0.15">
      <c r="B178" s="696"/>
      <c r="C178" s="700"/>
      <c r="D178" s="701"/>
      <c r="E178" s="612" t="s">
        <v>66</v>
      </c>
      <c r="F178" s="466"/>
      <c r="G178" s="466"/>
      <c r="H178" s="467"/>
      <c r="I178" s="613"/>
      <c r="J178" s="668"/>
      <c r="K178" s="668"/>
      <c r="L178" s="141" t="s">
        <v>28</v>
      </c>
      <c r="M178" s="671"/>
      <c r="N178" s="671"/>
      <c r="O178" s="143"/>
      <c r="P178" s="150"/>
      <c r="Q178" s="672" t="str">
        <f>IF(AND($N$114="",$N$116=""),"",IF(I178&gt;=0.1,"適","否"))</f>
        <v>否</v>
      </c>
      <c r="R178" s="628"/>
    </row>
    <row r="179" spans="1:18" ht="20.100000000000001" customHeight="1" x14ac:dyDescent="0.15">
      <c r="B179" s="696"/>
      <c r="C179" s="700"/>
      <c r="D179" s="701"/>
      <c r="E179" s="612" t="s">
        <v>104</v>
      </c>
      <c r="F179" s="466"/>
      <c r="G179" s="466"/>
      <c r="H179" s="467"/>
      <c r="I179" s="613"/>
      <c r="J179" s="668"/>
      <c r="K179" s="668"/>
      <c r="L179" s="141" t="s">
        <v>28</v>
      </c>
      <c r="M179" s="671"/>
      <c r="N179" s="671"/>
      <c r="O179" s="143"/>
      <c r="P179" s="150"/>
      <c r="Q179" s="612" t="s">
        <v>121</v>
      </c>
      <c r="R179" s="670"/>
    </row>
    <row r="180" spans="1:18" ht="20.100000000000001" customHeight="1" x14ac:dyDescent="0.15">
      <c r="B180" s="696"/>
      <c r="C180" s="700"/>
      <c r="D180" s="701"/>
      <c r="E180" s="612" t="s">
        <v>65</v>
      </c>
      <c r="F180" s="466"/>
      <c r="G180" s="466"/>
      <c r="H180" s="467"/>
      <c r="I180" s="620"/>
      <c r="J180" s="682"/>
      <c r="K180" s="682"/>
      <c r="L180" s="139"/>
      <c r="M180" s="626" t="s">
        <v>38</v>
      </c>
      <c r="N180" s="626"/>
      <c r="O180" s="1"/>
      <c r="P180" s="142" t="s">
        <v>39</v>
      </c>
      <c r="Q180" s="672" t="str">
        <f>IF(AND($N$114="",$N$116=""),"",IF(AND(I180&gt;=0.1,O180&gt;=1),"適","否"))</f>
        <v>否</v>
      </c>
      <c r="R180" s="628"/>
    </row>
    <row r="181" spans="1:18" ht="20.100000000000001" customHeight="1" x14ac:dyDescent="0.15">
      <c r="B181" s="698"/>
      <c r="C181" s="702"/>
      <c r="D181" s="703"/>
      <c r="E181" s="630" t="s">
        <v>140</v>
      </c>
      <c r="F181" s="631"/>
      <c r="G181" s="631"/>
      <c r="H181" s="632"/>
      <c r="I181" s="633">
        <f>SUM(I178:K180)</f>
        <v>0</v>
      </c>
      <c r="J181" s="634"/>
      <c r="K181" s="634"/>
      <c r="L181" s="144" t="s">
        <v>28</v>
      </c>
      <c r="M181" s="622"/>
      <c r="N181" s="622"/>
      <c r="O181" s="145"/>
      <c r="P181" s="146"/>
      <c r="Q181" s="641" t="str">
        <f>IF(AND($N$114="",$N$116=""),"",IF(AND(OR(I181&gt;=$N$114,I181&gt;=$N$116),Q177="適",Q178="適",Q180="適"),"適","否"))</f>
        <v>否</v>
      </c>
      <c r="R181" s="636"/>
    </row>
    <row r="182" spans="1:18" ht="15.95" customHeight="1" x14ac:dyDescent="0.15">
      <c r="B182" s="54" t="s">
        <v>0</v>
      </c>
      <c r="C182" s="54" t="s">
        <v>120</v>
      </c>
    </row>
    <row r="183" spans="1:18" ht="15.95" customHeight="1" x14ac:dyDescent="0.15">
      <c r="B183" s="54"/>
      <c r="C183" s="54" t="s">
        <v>135</v>
      </c>
    </row>
    <row r="184" spans="1:18" ht="15.95" customHeight="1" x14ac:dyDescent="0.15">
      <c r="B184" s="54"/>
      <c r="C184" s="54" t="s">
        <v>136</v>
      </c>
    </row>
    <row r="185" spans="1:18" ht="15.95" customHeight="1" x14ac:dyDescent="0.15">
      <c r="C185" s="54" t="s">
        <v>101</v>
      </c>
    </row>
    <row r="186" spans="1:18" ht="15.95" customHeight="1" x14ac:dyDescent="0.15">
      <c r="C186" s="54" t="s">
        <v>230</v>
      </c>
    </row>
    <row r="188" spans="1:18" s="35" customFormat="1" ht="15.95" customHeight="1" x14ac:dyDescent="0.15">
      <c r="A188" s="35" t="s">
        <v>80</v>
      </c>
      <c r="O188" s="61"/>
    </row>
    <row r="189" spans="1:18" ht="21" customHeight="1" x14ac:dyDescent="0.15">
      <c r="B189" s="694" t="s">
        <v>33</v>
      </c>
      <c r="C189" s="695"/>
      <c r="D189" s="685"/>
      <c r="E189" s="683" t="s">
        <v>149</v>
      </c>
      <c r="F189" s="684"/>
      <c r="G189" s="684"/>
      <c r="H189" s="685"/>
      <c r="I189" s="686" t="s">
        <v>119</v>
      </c>
      <c r="J189" s="687"/>
    </row>
    <row r="190" spans="1:18" ht="21" customHeight="1" x14ac:dyDescent="0.15">
      <c r="B190" s="691" t="s">
        <v>31</v>
      </c>
      <c r="C190" s="692"/>
      <c r="D190" s="693"/>
      <c r="E190" s="678"/>
      <c r="F190" s="679"/>
      <c r="G190" s="679"/>
      <c r="H190" s="153" t="s">
        <v>93</v>
      </c>
      <c r="I190" s="680" t="str">
        <f>IF(E190="","",IF(AND(E190="宿直1人以上",K136="宿直１"),"適",IF(E190="宿直1人以上","否",IF(OR(E190&gt;=K136,E190&gt;=K137),"適","否"))))</f>
        <v/>
      </c>
      <c r="J190" s="681"/>
    </row>
    <row r="191" spans="1:18" ht="21" customHeight="1" x14ac:dyDescent="0.15">
      <c r="B191" s="688" t="s">
        <v>30</v>
      </c>
      <c r="C191" s="689"/>
      <c r="D191" s="690"/>
      <c r="E191" s="674"/>
      <c r="F191" s="675"/>
      <c r="G191" s="675"/>
      <c r="H191" s="154" t="s">
        <v>93</v>
      </c>
      <c r="I191" s="676" t="str">
        <f>IF(E191="","",IF(AND(E191="宿直1人以上",K138="宿直１"),"適",IF(E191="宿直1人以上","否",IF(OR(E191&gt;=K138,E191&gt;=K139),"適","否"))))</f>
        <v/>
      </c>
      <c r="J191" s="677"/>
    </row>
    <row r="192" spans="1:18" ht="15.95" customHeight="1" x14ac:dyDescent="0.15">
      <c r="B192" s="155" t="s">
        <v>0</v>
      </c>
      <c r="C192" s="91" t="s">
        <v>155</v>
      </c>
    </row>
    <row r="193" spans="2:3" ht="15.95" customHeight="1" x14ac:dyDescent="0.15">
      <c r="C193" s="156"/>
    </row>
    <row r="194" spans="2:3" ht="15.95" customHeight="1" x14ac:dyDescent="0.15">
      <c r="B194" s="54" t="s">
        <v>143</v>
      </c>
    </row>
  </sheetData>
  <protectedRanges>
    <protectedRange sqref="E65:P67 K110 K112 K114 K116 E59:P59 E61:P63" name="範囲2"/>
    <protectedRange sqref="E50:P51 Q5:Q6 K5:L15 B5:B15 E48:P48 E53:P53 E31:P33 E23:P25 E27:P29 E58:P58 E35:P37 E39:P41 S5 E45:P46 E43:P43" name="範囲1"/>
    <protectedRange sqref="I150:K154 O150:O154 O177:O180 I156:K157 O156:O157 I172:K175 I159:K160 O159:O160 O172:O175 I162:K164 O162:O164 I166:K167 O166:O167 I177:K180 I169:K170 O169:O170 E190:G191" name="範囲3"/>
  </protectedRanges>
  <mergeCells count="385">
    <mergeCell ref="A1:U1"/>
    <mergeCell ref="Q31:R31"/>
    <mergeCell ref="S31:T34"/>
    <mergeCell ref="Q32:R32"/>
    <mergeCell ref="Q33:R33"/>
    <mergeCell ref="Q34:R34"/>
    <mergeCell ref="K12:L12"/>
    <mergeCell ref="K15:L15"/>
    <mergeCell ref="E21:R21"/>
    <mergeCell ref="K7:L7"/>
    <mergeCell ref="K8:L8"/>
    <mergeCell ref="K4:M4"/>
    <mergeCell ref="O4:R4"/>
    <mergeCell ref="S4:T4"/>
    <mergeCell ref="K5:L5"/>
    <mergeCell ref="Q28:R28"/>
    <mergeCell ref="Q29:R29"/>
    <mergeCell ref="B30:D30"/>
    <mergeCell ref="Q30:R30"/>
    <mergeCell ref="B34:D34"/>
    <mergeCell ref="B32:C33"/>
    <mergeCell ref="B31:D31"/>
    <mergeCell ref="O5:P6"/>
    <mergeCell ref="K6:L6"/>
    <mergeCell ref="B191:D191"/>
    <mergeCell ref="B190:D190"/>
    <mergeCell ref="B47:D47"/>
    <mergeCell ref="B38:D38"/>
    <mergeCell ref="B36:C37"/>
    <mergeCell ref="B35:D35"/>
    <mergeCell ref="B189:D189"/>
    <mergeCell ref="B169:B171"/>
    <mergeCell ref="C169:D171"/>
    <mergeCell ref="C148:D148"/>
    <mergeCell ref="B177:B181"/>
    <mergeCell ref="C177:D181"/>
    <mergeCell ref="B172:B176"/>
    <mergeCell ref="C172:D176"/>
    <mergeCell ref="B162:B165"/>
    <mergeCell ref="C162:D165"/>
    <mergeCell ref="B159:B161"/>
    <mergeCell ref="C159:D161"/>
    <mergeCell ref="B156:B158"/>
    <mergeCell ref="C156:D158"/>
    <mergeCell ref="B152:B155"/>
    <mergeCell ref="C152:D155"/>
    <mergeCell ref="C136:D137"/>
    <mergeCell ref="C130:F130"/>
    <mergeCell ref="E191:G191"/>
    <mergeCell ref="I191:J191"/>
    <mergeCell ref="E190:G190"/>
    <mergeCell ref="I190:J190"/>
    <mergeCell ref="E180:H180"/>
    <mergeCell ref="I180:K180"/>
    <mergeCell ref="M181:N181"/>
    <mergeCell ref="E189:H189"/>
    <mergeCell ref="I189:J189"/>
    <mergeCell ref="E181:H181"/>
    <mergeCell ref="E179:H179"/>
    <mergeCell ref="Q181:R181"/>
    <mergeCell ref="I181:K181"/>
    <mergeCell ref="M179:N179"/>
    <mergeCell ref="M177:N177"/>
    <mergeCell ref="Q177:R177"/>
    <mergeCell ref="I178:K178"/>
    <mergeCell ref="M178:N178"/>
    <mergeCell ref="Q178:R178"/>
    <mergeCell ref="I177:K177"/>
    <mergeCell ref="Q179:R179"/>
    <mergeCell ref="M180:N180"/>
    <mergeCell ref="Q180:R180"/>
    <mergeCell ref="I179:K179"/>
    <mergeCell ref="E176:H176"/>
    <mergeCell ref="I176:K176"/>
    <mergeCell ref="M176:N176"/>
    <mergeCell ref="Q176:R176"/>
    <mergeCell ref="E175:H175"/>
    <mergeCell ref="I175:K175"/>
    <mergeCell ref="M175:N175"/>
    <mergeCell ref="Q175:R175"/>
    <mergeCell ref="E178:H178"/>
    <mergeCell ref="E177:H177"/>
    <mergeCell ref="M174:N174"/>
    <mergeCell ref="Q174:R174"/>
    <mergeCell ref="M172:N172"/>
    <mergeCell ref="Q172:R172"/>
    <mergeCell ref="E173:H173"/>
    <mergeCell ref="I173:K173"/>
    <mergeCell ref="M173:N173"/>
    <mergeCell ref="Q173:R173"/>
    <mergeCell ref="E172:H172"/>
    <mergeCell ref="I172:K172"/>
    <mergeCell ref="E174:H174"/>
    <mergeCell ref="I174:K174"/>
    <mergeCell ref="M169:N169"/>
    <mergeCell ref="Q169:R170"/>
    <mergeCell ref="E171:H171"/>
    <mergeCell ref="I171:K171"/>
    <mergeCell ref="M171:N171"/>
    <mergeCell ref="E170:H170"/>
    <mergeCell ref="I170:K170"/>
    <mergeCell ref="M170:N170"/>
    <mergeCell ref="Q171:R171"/>
    <mergeCell ref="E169:H169"/>
    <mergeCell ref="I169:K169"/>
    <mergeCell ref="M166:N166"/>
    <mergeCell ref="Q166:R167"/>
    <mergeCell ref="E167:H167"/>
    <mergeCell ref="I167:K167"/>
    <mergeCell ref="M167:N167"/>
    <mergeCell ref="B166:B168"/>
    <mergeCell ref="C166:D168"/>
    <mergeCell ref="E166:H166"/>
    <mergeCell ref="I166:K166"/>
    <mergeCell ref="E168:H168"/>
    <mergeCell ref="M168:N168"/>
    <mergeCell ref="Q168:R168"/>
    <mergeCell ref="I168:K168"/>
    <mergeCell ref="E160:H160"/>
    <mergeCell ref="I165:K165"/>
    <mergeCell ref="M165:N165"/>
    <mergeCell ref="Q165:R165"/>
    <mergeCell ref="E164:H164"/>
    <mergeCell ref="I164:K164"/>
    <mergeCell ref="M164:N164"/>
    <mergeCell ref="I160:K160"/>
    <mergeCell ref="M160:N160"/>
    <mergeCell ref="Q160:R160"/>
    <mergeCell ref="E162:H162"/>
    <mergeCell ref="I162:K162"/>
    <mergeCell ref="M162:N162"/>
    <mergeCell ref="Q162:R163"/>
    <mergeCell ref="M163:N163"/>
    <mergeCell ref="E165:H165"/>
    <mergeCell ref="M161:N161"/>
    <mergeCell ref="E161:H161"/>
    <mergeCell ref="I161:K161"/>
    <mergeCell ref="Q164:R164"/>
    <mergeCell ref="Q161:R161"/>
    <mergeCell ref="E163:H163"/>
    <mergeCell ref="I163:K163"/>
    <mergeCell ref="E159:H159"/>
    <mergeCell ref="I159:K159"/>
    <mergeCell ref="E155:H155"/>
    <mergeCell ref="I155:K155"/>
    <mergeCell ref="M155:N155"/>
    <mergeCell ref="Q155:R155"/>
    <mergeCell ref="M159:N159"/>
    <mergeCell ref="Q159:R159"/>
    <mergeCell ref="Q148:R148"/>
    <mergeCell ref="M154:N154"/>
    <mergeCell ref="M152:N152"/>
    <mergeCell ref="Q156:R156"/>
    <mergeCell ref="Q158:R158"/>
    <mergeCell ref="Q157:R157"/>
    <mergeCell ref="M158:N158"/>
    <mergeCell ref="M157:N157"/>
    <mergeCell ref="M156:N156"/>
    <mergeCell ref="I154:K154"/>
    <mergeCell ref="Q149:R149"/>
    <mergeCell ref="E156:H156"/>
    <mergeCell ref="I156:K156"/>
    <mergeCell ref="E158:H158"/>
    <mergeCell ref="Q154:R154"/>
    <mergeCell ref="I149:P149"/>
    <mergeCell ref="I158:K158"/>
    <mergeCell ref="E157:H157"/>
    <mergeCell ref="I157:K157"/>
    <mergeCell ref="Q150:R150"/>
    <mergeCell ref="C151:H151"/>
    <mergeCell ref="I151:K151"/>
    <mergeCell ref="M151:N151"/>
    <mergeCell ref="Q151:R151"/>
    <mergeCell ref="E154:H154"/>
    <mergeCell ref="M150:N150"/>
    <mergeCell ref="Q152:R152"/>
    <mergeCell ref="E153:H153"/>
    <mergeCell ref="I153:K153"/>
    <mergeCell ref="M153:N153"/>
    <mergeCell ref="Q153:R153"/>
    <mergeCell ref="E152:H152"/>
    <mergeCell ref="I152:K152"/>
    <mergeCell ref="B150:B151"/>
    <mergeCell ref="C150:H150"/>
    <mergeCell ref="I150:K150"/>
    <mergeCell ref="C138:D139"/>
    <mergeCell ref="H138:J138"/>
    <mergeCell ref="K138:N138"/>
    <mergeCell ref="K139:N139"/>
    <mergeCell ref="C149:D149"/>
    <mergeCell ref="E148:H149"/>
    <mergeCell ref="I148:P148"/>
    <mergeCell ref="H136:J136"/>
    <mergeCell ref="K136:N136"/>
    <mergeCell ref="E136:G136"/>
    <mergeCell ref="E138:G138"/>
    <mergeCell ref="E137:F137"/>
    <mergeCell ref="H137:J137"/>
    <mergeCell ref="E139:F139"/>
    <mergeCell ref="K137:N137"/>
    <mergeCell ref="C131:F131"/>
    <mergeCell ref="G131:I131"/>
    <mergeCell ref="K131:L131"/>
    <mergeCell ref="N131:Q131"/>
    <mergeCell ref="H139:J139"/>
    <mergeCell ref="G130:I130"/>
    <mergeCell ref="K130:L130"/>
    <mergeCell ref="N130:Q130"/>
    <mergeCell ref="C135:F135"/>
    <mergeCell ref="H135:J135"/>
    <mergeCell ref="K135:N135"/>
    <mergeCell ref="K116:L116"/>
    <mergeCell ref="C118:F118"/>
    <mergeCell ref="G118:I118"/>
    <mergeCell ref="K118:L118"/>
    <mergeCell ref="N118:Q118"/>
    <mergeCell ref="C114:C117"/>
    <mergeCell ref="D114:D115"/>
    <mergeCell ref="G115:I115"/>
    <mergeCell ref="E116:F116"/>
    <mergeCell ref="G116:I116"/>
    <mergeCell ref="D116:D117"/>
    <mergeCell ref="G117:I117"/>
    <mergeCell ref="E117:F117"/>
    <mergeCell ref="R114:S117"/>
    <mergeCell ref="E112:F112"/>
    <mergeCell ref="G112:I112"/>
    <mergeCell ref="K112:L112"/>
    <mergeCell ref="E113:F113"/>
    <mergeCell ref="G113:I113"/>
    <mergeCell ref="E115:F115"/>
    <mergeCell ref="K115:L115"/>
    <mergeCell ref="G114:I114"/>
    <mergeCell ref="R110:S113"/>
    <mergeCell ref="M114:M115"/>
    <mergeCell ref="K117:L117"/>
    <mergeCell ref="N114:Q115"/>
    <mergeCell ref="M112:M113"/>
    <mergeCell ref="M116:M117"/>
    <mergeCell ref="N116:Q117"/>
    <mergeCell ref="K114:L114"/>
    <mergeCell ref="E111:F111"/>
    <mergeCell ref="G111:I111"/>
    <mergeCell ref="K111:L111"/>
    <mergeCell ref="M110:M111"/>
    <mergeCell ref="E114:F114"/>
    <mergeCell ref="C109:F109"/>
    <mergeCell ref="G109:I109"/>
    <mergeCell ref="K109:L109"/>
    <mergeCell ref="N109:Q109"/>
    <mergeCell ref="C108:F108"/>
    <mergeCell ref="G108:I108"/>
    <mergeCell ref="R108:S108"/>
    <mergeCell ref="C110:C113"/>
    <mergeCell ref="D110:D111"/>
    <mergeCell ref="E110:F110"/>
    <mergeCell ref="G110:I110"/>
    <mergeCell ref="K113:L113"/>
    <mergeCell ref="R109:S109"/>
    <mergeCell ref="N112:Q113"/>
    <mergeCell ref="N110:Q111"/>
    <mergeCell ref="D112:D113"/>
    <mergeCell ref="K108:L108"/>
    <mergeCell ref="N108:Q108"/>
    <mergeCell ref="K110:L110"/>
    <mergeCell ref="R107:S107"/>
    <mergeCell ref="R105:S105"/>
    <mergeCell ref="C106:F106"/>
    <mergeCell ref="G106:I106"/>
    <mergeCell ref="K106:L106"/>
    <mergeCell ref="N106:Q106"/>
    <mergeCell ref="R106:S106"/>
    <mergeCell ref="C105:F105"/>
    <mergeCell ref="G105:I105"/>
    <mergeCell ref="K105:L105"/>
    <mergeCell ref="O105:Q105"/>
    <mergeCell ref="C107:F107"/>
    <mergeCell ref="G107:I107"/>
    <mergeCell ref="K107:L107"/>
    <mergeCell ref="N107:Q107"/>
    <mergeCell ref="R103:S103"/>
    <mergeCell ref="C104:F104"/>
    <mergeCell ref="G104:I104"/>
    <mergeCell ref="K104:L104"/>
    <mergeCell ref="R104:S104"/>
    <mergeCell ref="C103:F103"/>
    <mergeCell ref="G103:I103"/>
    <mergeCell ref="K103:L103"/>
    <mergeCell ref="O103:Q103"/>
    <mergeCell ref="O104:Q104"/>
    <mergeCell ref="S67:T67"/>
    <mergeCell ref="C99:E99"/>
    <mergeCell ref="F99:I99"/>
    <mergeCell ref="C100:E100"/>
    <mergeCell ref="F100:I100"/>
    <mergeCell ref="B67:D67"/>
    <mergeCell ref="Q67:R67"/>
    <mergeCell ref="S63:T66"/>
    <mergeCell ref="C64:D64"/>
    <mergeCell ref="Q64:R64"/>
    <mergeCell ref="Q65:R65"/>
    <mergeCell ref="Q66:R66"/>
    <mergeCell ref="C63:D63"/>
    <mergeCell ref="Q63:R63"/>
    <mergeCell ref="C65:C66"/>
    <mergeCell ref="B63:B66"/>
    <mergeCell ref="C59:D59"/>
    <mergeCell ref="Q59:R59"/>
    <mergeCell ref="S59:T62"/>
    <mergeCell ref="C60:D60"/>
    <mergeCell ref="Q60:R60"/>
    <mergeCell ref="Q61:R61"/>
    <mergeCell ref="Q62:R62"/>
    <mergeCell ref="C61:C62"/>
    <mergeCell ref="B59:B62"/>
    <mergeCell ref="B57:D57"/>
    <mergeCell ref="Q57:R57"/>
    <mergeCell ref="S57:T57"/>
    <mergeCell ref="B48:B49"/>
    <mergeCell ref="C48:D48"/>
    <mergeCell ref="Q48:R48"/>
    <mergeCell ref="S48:T52"/>
    <mergeCell ref="B52:D52"/>
    <mergeCell ref="Q50:R50"/>
    <mergeCell ref="C49:D49"/>
    <mergeCell ref="B53:D53"/>
    <mergeCell ref="Q53:R53"/>
    <mergeCell ref="S53:T53"/>
    <mergeCell ref="B56:D56"/>
    <mergeCell ref="E56:R56"/>
    <mergeCell ref="S56:T56"/>
    <mergeCell ref="Q51:R51"/>
    <mergeCell ref="Q52:R52"/>
    <mergeCell ref="B50:C51"/>
    <mergeCell ref="S43:T47"/>
    <mergeCell ref="B39:D39"/>
    <mergeCell ref="Q39:R39"/>
    <mergeCell ref="B43:B44"/>
    <mergeCell ref="C43:D43"/>
    <mergeCell ref="Q43:R43"/>
    <mergeCell ref="Q49:R49"/>
    <mergeCell ref="C44:D44"/>
    <mergeCell ref="Q44:R44"/>
    <mergeCell ref="B45:C46"/>
    <mergeCell ref="Q45:R45"/>
    <mergeCell ref="S39:T42"/>
    <mergeCell ref="B40:C41"/>
    <mergeCell ref="Q40:R40"/>
    <mergeCell ref="Q41:R41"/>
    <mergeCell ref="B42:D42"/>
    <mergeCell ref="Q42:R42"/>
    <mergeCell ref="S58:T58"/>
    <mergeCell ref="B22:D22"/>
    <mergeCell ref="Q22:R22"/>
    <mergeCell ref="S22:T22"/>
    <mergeCell ref="B23:D23"/>
    <mergeCell ref="Q23:R23"/>
    <mergeCell ref="S23:T26"/>
    <mergeCell ref="B24:C25"/>
    <mergeCell ref="Q37:R37"/>
    <mergeCell ref="Q38:R38"/>
    <mergeCell ref="Q26:R26"/>
    <mergeCell ref="B58:D58"/>
    <mergeCell ref="Q58:R58"/>
    <mergeCell ref="B27:D27"/>
    <mergeCell ref="Q27:R27"/>
    <mergeCell ref="Q46:R46"/>
    <mergeCell ref="Q47:R47"/>
    <mergeCell ref="Q24:R24"/>
    <mergeCell ref="Q25:R25"/>
    <mergeCell ref="Q35:R35"/>
    <mergeCell ref="S35:T38"/>
    <mergeCell ref="Q36:R36"/>
    <mergeCell ref="S27:T30"/>
    <mergeCell ref="B28:C29"/>
    <mergeCell ref="A3:J3"/>
    <mergeCell ref="S21:T21"/>
    <mergeCell ref="K14:L14"/>
    <mergeCell ref="K13:L13"/>
    <mergeCell ref="K9:L9"/>
    <mergeCell ref="K10:L10"/>
    <mergeCell ref="K11:L11"/>
    <mergeCell ref="B26:D26"/>
    <mergeCell ref="B21:D21"/>
    <mergeCell ref="B4:J4"/>
  </mergeCells>
  <phoneticPr fontId="2"/>
  <dataValidations xWindow="470" yWindow="451" count="7">
    <dataValidation type="list" allowBlank="1" showInputMessage="1" showErrorMessage="1" sqref="E190:G191">
      <formula1>"宿直1人以上,1,2,3,4,5"</formula1>
    </dataValidation>
    <dataValidation type="list" allowBlank="1" showInputMessage="1" showErrorMessage="1" sqref="K108:L109">
      <formula1>"7.5,10"</formula1>
    </dataValidation>
    <dataValidation type="list" allowBlank="1" showInputMessage="1" showErrorMessage="1" sqref="N104:N105">
      <formula1>"あり,なし"</formula1>
    </dataValidation>
    <dataValidation type="list" allowBlank="1" showInputMessage="1" showErrorMessage="1" promptTitle="〔除数〕" prompt="平均障害区分５以上　：　３_x000a__x000a_　 〃　　４以上５未満　：　５_x000a__x000a_　 〃　　　　　　４未満　：　６" sqref="K110:L110 K114:L114">
      <formula1>"3,5,6"</formula1>
    </dataValidation>
    <dataValidation type="list" allowBlank="1" showInputMessage="1" showErrorMessage="1" promptTitle="〔除数〕" sqref="K116:L116">
      <formula1>"1.7,2,2.5"</formula1>
    </dataValidation>
    <dataValidation type="list" allowBlank="1" showInputMessage="1" showErrorMessage="1" sqref="K112:L112">
      <formula1>"1.7,2,2.5"</formula1>
    </dataValidation>
    <dataValidation type="list" allowBlank="1" showInputMessage="1" showErrorMessage="1" sqref="G139 G137">
      <formula1>"あり"</formula1>
    </dataValidation>
  </dataValidations>
  <pageMargins left="0.86614173228346458" right="0.51181102362204722" top="0.39370078740157483" bottom="0.35433070866141736" header="0.23622047244094491" footer="0.19685039370078741"/>
  <pageSetup paperSize="9" scale="92" fitToHeight="0" orientation="portrait" blackAndWhite="1" r:id="rId1"/>
  <headerFooter alignWithMargins="0">
    <oddFooter>&amp;C&amp;P/4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407" r:id="rId4" name="Check Box 71">
              <controlPr defaultSize="0" autoFill="0" autoLine="0" autoPict="0">
                <anchor moveWithCells="1">
                  <from>
                    <xdr:col>1</xdr:col>
                    <xdr:colOff>114300</xdr:colOff>
                    <xdr:row>4</xdr:row>
                    <xdr:rowOff>0</xdr:rowOff>
                  </from>
                  <to>
                    <xdr:col>2</xdr:col>
                    <xdr:colOff>76200</xdr:colOff>
                    <xdr:row>5</xdr:row>
                    <xdr:rowOff>9525</xdr:rowOff>
                  </to>
                </anchor>
              </controlPr>
            </control>
          </mc:Choice>
        </mc:AlternateContent>
        <mc:AlternateContent xmlns:mc="http://schemas.openxmlformats.org/markup-compatibility/2006">
          <mc:Choice Requires="x14">
            <control shapeId="14408" r:id="rId5" name="Check Box 72">
              <controlPr defaultSize="0" autoFill="0" autoLine="0" autoPict="0">
                <anchor moveWithCells="1">
                  <from>
                    <xdr:col>1</xdr:col>
                    <xdr:colOff>114300</xdr:colOff>
                    <xdr:row>5</xdr:row>
                    <xdr:rowOff>0</xdr:rowOff>
                  </from>
                  <to>
                    <xdr:col>2</xdr:col>
                    <xdr:colOff>76200</xdr:colOff>
                    <xdr:row>6</xdr:row>
                    <xdr:rowOff>0</xdr:rowOff>
                  </to>
                </anchor>
              </controlPr>
            </control>
          </mc:Choice>
        </mc:AlternateContent>
        <mc:AlternateContent xmlns:mc="http://schemas.openxmlformats.org/markup-compatibility/2006">
          <mc:Choice Requires="x14">
            <control shapeId="14409" r:id="rId6" name="Check Box 73">
              <controlPr defaultSize="0" autoFill="0" autoLine="0" autoPict="0">
                <anchor moveWithCells="1">
                  <from>
                    <xdr:col>1</xdr:col>
                    <xdr:colOff>114300</xdr:colOff>
                    <xdr:row>5</xdr:row>
                    <xdr:rowOff>190500</xdr:rowOff>
                  </from>
                  <to>
                    <xdr:col>2</xdr:col>
                    <xdr:colOff>76200</xdr:colOff>
                    <xdr:row>7</xdr:row>
                    <xdr:rowOff>0</xdr:rowOff>
                  </to>
                </anchor>
              </controlPr>
            </control>
          </mc:Choice>
        </mc:AlternateContent>
        <mc:AlternateContent xmlns:mc="http://schemas.openxmlformats.org/markup-compatibility/2006">
          <mc:Choice Requires="x14">
            <control shapeId="14410" r:id="rId7" name="Check Box 74">
              <controlPr defaultSize="0" autoFill="0" autoLine="0" autoPict="0">
                <anchor moveWithCells="1">
                  <from>
                    <xdr:col>1</xdr:col>
                    <xdr:colOff>114300</xdr:colOff>
                    <xdr:row>6</xdr:row>
                    <xdr:rowOff>190500</xdr:rowOff>
                  </from>
                  <to>
                    <xdr:col>2</xdr:col>
                    <xdr:colOff>76200</xdr:colOff>
                    <xdr:row>8</xdr:row>
                    <xdr:rowOff>0</xdr:rowOff>
                  </to>
                </anchor>
              </controlPr>
            </control>
          </mc:Choice>
        </mc:AlternateContent>
        <mc:AlternateContent xmlns:mc="http://schemas.openxmlformats.org/markup-compatibility/2006">
          <mc:Choice Requires="x14">
            <control shapeId="14411" r:id="rId8" name="Check Box 75">
              <controlPr defaultSize="0" autoFill="0" autoLine="0" autoPict="0">
                <anchor moveWithCells="1">
                  <from>
                    <xdr:col>1</xdr:col>
                    <xdr:colOff>114300</xdr:colOff>
                    <xdr:row>7</xdr:row>
                    <xdr:rowOff>190500</xdr:rowOff>
                  </from>
                  <to>
                    <xdr:col>2</xdr:col>
                    <xdr:colOff>76200</xdr:colOff>
                    <xdr:row>9</xdr:row>
                    <xdr:rowOff>0</xdr:rowOff>
                  </to>
                </anchor>
              </controlPr>
            </control>
          </mc:Choice>
        </mc:AlternateContent>
        <mc:AlternateContent xmlns:mc="http://schemas.openxmlformats.org/markup-compatibility/2006">
          <mc:Choice Requires="x14">
            <control shapeId="14412" r:id="rId9" name="Check Box 76">
              <controlPr defaultSize="0" autoFill="0" autoLine="0" autoPict="0">
                <anchor moveWithCells="1">
                  <from>
                    <xdr:col>1</xdr:col>
                    <xdr:colOff>114300</xdr:colOff>
                    <xdr:row>8</xdr:row>
                    <xdr:rowOff>190500</xdr:rowOff>
                  </from>
                  <to>
                    <xdr:col>2</xdr:col>
                    <xdr:colOff>76200</xdr:colOff>
                    <xdr:row>10</xdr:row>
                    <xdr:rowOff>0</xdr:rowOff>
                  </to>
                </anchor>
              </controlPr>
            </control>
          </mc:Choice>
        </mc:AlternateContent>
        <mc:AlternateContent xmlns:mc="http://schemas.openxmlformats.org/markup-compatibility/2006">
          <mc:Choice Requires="x14">
            <control shapeId="14413" r:id="rId10" name="Check Box 77">
              <controlPr defaultSize="0" autoFill="0" autoLine="0" autoPict="0">
                <anchor moveWithCells="1">
                  <from>
                    <xdr:col>1</xdr:col>
                    <xdr:colOff>114300</xdr:colOff>
                    <xdr:row>9</xdr:row>
                    <xdr:rowOff>190500</xdr:rowOff>
                  </from>
                  <to>
                    <xdr:col>2</xdr:col>
                    <xdr:colOff>76200</xdr:colOff>
                    <xdr:row>11</xdr:row>
                    <xdr:rowOff>0</xdr:rowOff>
                  </to>
                </anchor>
              </controlPr>
            </control>
          </mc:Choice>
        </mc:AlternateContent>
        <mc:AlternateContent xmlns:mc="http://schemas.openxmlformats.org/markup-compatibility/2006">
          <mc:Choice Requires="x14">
            <control shapeId="14414" r:id="rId11" name="Check Box 78">
              <controlPr defaultSize="0" autoFill="0" autoLine="0" autoPict="0">
                <anchor moveWithCells="1">
                  <from>
                    <xdr:col>1</xdr:col>
                    <xdr:colOff>114300</xdr:colOff>
                    <xdr:row>10</xdr:row>
                    <xdr:rowOff>190500</xdr:rowOff>
                  </from>
                  <to>
                    <xdr:col>2</xdr:col>
                    <xdr:colOff>76200</xdr:colOff>
                    <xdr:row>12</xdr:row>
                    <xdr:rowOff>0</xdr:rowOff>
                  </to>
                </anchor>
              </controlPr>
            </control>
          </mc:Choice>
        </mc:AlternateContent>
        <mc:AlternateContent xmlns:mc="http://schemas.openxmlformats.org/markup-compatibility/2006">
          <mc:Choice Requires="x14">
            <control shapeId="14415" r:id="rId12" name="Check Box 79">
              <controlPr defaultSize="0" autoFill="0" autoLine="0" autoPict="0">
                <anchor moveWithCells="1">
                  <from>
                    <xdr:col>1</xdr:col>
                    <xdr:colOff>114300</xdr:colOff>
                    <xdr:row>13</xdr:row>
                    <xdr:rowOff>190500</xdr:rowOff>
                  </from>
                  <to>
                    <xdr:col>2</xdr:col>
                    <xdr:colOff>76200</xdr:colOff>
                    <xdr:row>15</xdr:row>
                    <xdr:rowOff>0</xdr:rowOff>
                  </to>
                </anchor>
              </controlPr>
            </control>
          </mc:Choice>
        </mc:AlternateContent>
        <mc:AlternateContent xmlns:mc="http://schemas.openxmlformats.org/markup-compatibility/2006">
          <mc:Choice Requires="x14">
            <control shapeId="14416" r:id="rId13" name="Check Box 80">
              <controlPr defaultSize="0" autoFill="0" autoLine="0" autoPict="0">
                <anchor moveWithCells="1">
                  <from>
                    <xdr:col>16</xdr:col>
                    <xdr:colOff>152400</xdr:colOff>
                    <xdr:row>4</xdr:row>
                    <xdr:rowOff>0</xdr:rowOff>
                  </from>
                  <to>
                    <xdr:col>17</xdr:col>
                    <xdr:colOff>114300</xdr:colOff>
                    <xdr:row>5</xdr:row>
                    <xdr:rowOff>9525</xdr:rowOff>
                  </to>
                </anchor>
              </controlPr>
            </control>
          </mc:Choice>
        </mc:AlternateContent>
        <mc:AlternateContent xmlns:mc="http://schemas.openxmlformats.org/markup-compatibility/2006">
          <mc:Choice Requires="x14">
            <control shapeId="14417" r:id="rId14" name="Check Box 81">
              <controlPr defaultSize="0" print="0" autoFill="0" autoLine="0" autoPict="0">
                <anchor moveWithCells="1">
                  <from>
                    <xdr:col>16</xdr:col>
                    <xdr:colOff>152400</xdr:colOff>
                    <xdr:row>5</xdr:row>
                    <xdr:rowOff>0</xdr:rowOff>
                  </from>
                  <to>
                    <xdr:col>17</xdr:col>
                    <xdr:colOff>114300</xdr:colOff>
                    <xdr:row>6</xdr:row>
                    <xdr:rowOff>0</xdr:rowOff>
                  </to>
                </anchor>
              </controlPr>
            </control>
          </mc:Choice>
        </mc:AlternateContent>
        <mc:AlternateContent xmlns:mc="http://schemas.openxmlformats.org/markup-compatibility/2006">
          <mc:Choice Requires="x14">
            <control shapeId="14422" r:id="rId15" name="Check Box 86">
              <controlPr defaultSize="0" autoFill="0" autoLine="0" autoPict="0">
                <anchor moveWithCells="1">
                  <from>
                    <xdr:col>16</xdr:col>
                    <xdr:colOff>152400</xdr:colOff>
                    <xdr:row>4</xdr:row>
                    <xdr:rowOff>0</xdr:rowOff>
                  </from>
                  <to>
                    <xdr:col>17</xdr:col>
                    <xdr:colOff>114300</xdr:colOff>
                    <xdr:row>5</xdr:row>
                    <xdr:rowOff>9525</xdr:rowOff>
                  </to>
                </anchor>
              </controlPr>
            </control>
          </mc:Choice>
        </mc:AlternateContent>
        <mc:AlternateContent xmlns:mc="http://schemas.openxmlformats.org/markup-compatibility/2006">
          <mc:Choice Requires="x14">
            <control shapeId="14423" r:id="rId16" name="Check Box 87">
              <controlPr defaultSize="0" autoFill="0" autoLine="0" autoPict="0">
                <anchor moveWithCells="1">
                  <from>
                    <xdr:col>16</xdr:col>
                    <xdr:colOff>152400</xdr:colOff>
                    <xdr:row>5</xdr:row>
                    <xdr:rowOff>0</xdr:rowOff>
                  </from>
                  <to>
                    <xdr:col>17</xdr:col>
                    <xdr:colOff>114300</xdr:colOff>
                    <xdr:row>6</xdr:row>
                    <xdr:rowOff>0</xdr:rowOff>
                  </to>
                </anchor>
              </controlPr>
            </control>
          </mc:Choice>
        </mc:AlternateContent>
        <mc:AlternateContent xmlns:mc="http://schemas.openxmlformats.org/markup-compatibility/2006">
          <mc:Choice Requires="x14">
            <control shapeId="14425" r:id="rId17" name="Check Box 89">
              <controlPr defaultSize="0" autoFill="0" autoLine="0" autoPict="0">
                <anchor moveWithCells="1">
                  <from>
                    <xdr:col>16</xdr:col>
                    <xdr:colOff>152400</xdr:colOff>
                    <xdr:row>4</xdr:row>
                    <xdr:rowOff>0</xdr:rowOff>
                  </from>
                  <to>
                    <xdr:col>17</xdr:col>
                    <xdr:colOff>114300</xdr:colOff>
                    <xdr:row>5</xdr:row>
                    <xdr:rowOff>9525</xdr:rowOff>
                  </to>
                </anchor>
              </controlPr>
            </control>
          </mc:Choice>
        </mc:AlternateContent>
        <mc:AlternateContent xmlns:mc="http://schemas.openxmlformats.org/markup-compatibility/2006">
          <mc:Choice Requires="x14">
            <control shapeId="14426" r:id="rId18" name="Check Box 90">
              <controlPr defaultSize="0" autoFill="0" autoLine="0" autoPict="0">
                <anchor moveWithCells="1">
                  <from>
                    <xdr:col>16</xdr:col>
                    <xdr:colOff>152400</xdr:colOff>
                    <xdr:row>5</xdr:row>
                    <xdr:rowOff>0</xdr:rowOff>
                  </from>
                  <to>
                    <xdr:col>17</xdr:col>
                    <xdr:colOff>114300</xdr:colOff>
                    <xdr:row>6</xdr:row>
                    <xdr:rowOff>0</xdr:rowOff>
                  </to>
                </anchor>
              </controlPr>
            </control>
          </mc:Choice>
        </mc:AlternateContent>
        <mc:AlternateContent xmlns:mc="http://schemas.openxmlformats.org/markup-compatibility/2006">
          <mc:Choice Requires="x14">
            <control shapeId="14458" r:id="rId19" name="Check Box 122">
              <controlPr defaultSize="0" autoFill="0" autoLine="0" autoPict="0">
                <anchor moveWithCells="1">
                  <from>
                    <xdr:col>1</xdr:col>
                    <xdr:colOff>114300</xdr:colOff>
                    <xdr:row>10</xdr:row>
                    <xdr:rowOff>190500</xdr:rowOff>
                  </from>
                  <to>
                    <xdr:col>2</xdr:col>
                    <xdr:colOff>76200</xdr:colOff>
                    <xdr:row>12</xdr:row>
                    <xdr:rowOff>0</xdr:rowOff>
                  </to>
                </anchor>
              </controlPr>
            </control>
          </mc:Choice>
        </mc:AlternateContent>
        <mc:AlternateContent xmlns:mc="http://schemas.openxmlformats.org/markup-compatibility/2006">
          <mc:Choice Requires="x14">
            <control shapeId="14459" r:id="rId20" name="Check Box 123">
              <controlPr defaultSize="0" autoFill="0" autoLine="0" autoPict="0">
                <anchor moveWithCells="1">
                  <from>
                    <xdr:col>1</xdr:col>
                    <xdr:colOff>114300</xdr:colOff>
                    <xdr:row>11</xdr:row>
                    <xdr:rowOff>190500</xdr:rowOff>
                  </from>
                  <to>
                    <xdr:col>2</xdr:col>
                    <xdr:colOff>76200</xdr:colOff>
                    <xdr:row>13</xdr:row>
                    <xdr:rowOff>0</xdr:rowOff>
                  </to>
                </anchor>
              </controlPr>
            </control>
          </mc:Choice>
        </mc:AlternateContent>
        <mc:AlternateContent xmlns:mc="http://schemas.openxmlformats.org/markup-compatibility/2006">
          <mc:Choice Requires="x14">
            <control shapeId="14460" r:id="rId21" name="Check Box 124">
              <controlPr defaultSize="0" autoFill="0" autoLine="0" autoPict="0">
                <anchor moveWithCells="1">
                  <from>
                    <xdr:col>1</xdr:col>
                    <xdr:colOff>114300</xdr:colOff>
                    <xdr:row>12</xdr:row>
                    <xdr:rowOff>190500</xdr:rowOff>
                  </from>
                  <to>
                    <xdr:col>2</xdr:col>
                    <xdr:colOff>76200</xdr:colOff>
                    <xdr:row>14</xdr:row>
                    <xdr:rowOff>0</xdr:rowOff>
                  </to>
                </anchor>
              </controlPr>
            </control>
          </mc:Choice>
        </mc:AlternateContent>
        <mc:AlternateContent xmlns:mc="http://schemas.openxmlformats.org/markup-compatibility/2006">
          <mc:Choice Requires="x14">
            <control shapeId="14461" r:id="rId22" name="Check Box 125">
              <controlPr defaultSize="0" autoFill="0" autoLine="0" autoPict="0">
                <anchor moveWithCells="1">
                  <from>
                    <xdr:col>1</xdr:col>
                    <xdr:colOff>114300</xdr:colOff>
                    <xdr:row>10</xdr:row>
                    <xdr:rowOff>190500</xdr:rowOff>
                  </from>
                  <to>
                    <xdr:col>2</xdr:col>
                    <xdr:colOff>76200</xdr:colOff>
                    <xdr:row>12</xdr:row>
                    <xdr:rowOff>0</xdr:rowOff>
                  </to>
                </anchor>
              </controlPr>
            </control>
          </mc:Choice>
        </mc:AlternateContent>
        <mc:AlternateContent xmlns:mc="http://schemas.openxmlformats.org/markup-compatibility/2006">
          <mc:Choice Requires="x14">
            <control shapeId="14462" r:id="rId23" name="Check Box 126">
              <controlPr defaultSize="0" autoFill="0" autoLine="0" autoPict="0">
                <anchor moveWithCells="1">
                  <from>
                    <xdr:col>1</xdr:col>
                    <xdr:colOff>114300</xdr:colOff>
                    <xdr:row>11</xdr:row>
                    <xdr:rowOff>190500</xdr:rowOff>
                  </from>
                  <to>
                    <xdr:col>2</xdr:col>
                    <xdr:colOff>76200</xdr:colOff>
                    <xdr:row>13</xdr:row>
                    <xdr:rowOff>0</xdr:rowOff>
                  </to>
                </anchor>
              </controlPr>
            </control>
          </mc:Choice>
        </mc:AlternateContent>
        <mc:AlternateContent xmlns:mc="http://schemas.openxmlformats.org/markup-compatibility/2006">
          <mc:Choice Requires="x14">
            <control shapeId="14463" r:id="rId24" name="Check Box 127">
              <controlPr defaultSize="0" autoFill="0" autoLine="0" autoPict="0">
                <anchor moveWithCells="1">
                  <from>
                    <xdr:col>1</xdr:col>
                    <xdr:colOff>114300</xdr:colOff>
                    <xdr:row>11</xdr:row>
                    <xdr:rowOff>190500</xdr:rowOff>
                  </from>
                  <to>
                    <xdr:col>2</xdr:col>
                    <xdr:colOff>76200</xdr:colOff>
                    <xdr:row>13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J49"/>
  <sheetViews>
    <sheetView view="pageBreakPreview" zoomScaleNormal="100" zoomScaleSheetLayoutView="100" workbookViewId="0">
      <selection activeCell="F7" sqref="F7"/>
    </sheetView>
  </sheetViews>
  <sheetFormatPr defaultRowHeight="13.5" x14ac:dyDescent="0.15"/>
  <cols>
    <col min="1" max="1" width="2" style="161" customWidth="1"/>
    <col min="2" max="3" width="3.625" style="161" customWidth="1"/>
    <col min="4" max="4" width="4.125" style="161" customWidth="1"/>
    <col min="5" max="5" width="8.75" style="161" customWidth="1"/>
    <col min="6" max="18" width="5.625" style="161" customWidth="1"/>
    <col min="19" max="19" width="7.125" style="161" customWidth="1"/>
    <col min="20" max="20" width="3.625" style="161" customWidth="1"/>
    <col min="21" max="21" width="6.625" style="161" customWidth="1"/>
    <col min="22" max="22" width="9.125" style="161" customWidth="1"/>
    <col min="23" max="23" width="6.625" style="161" customWidth="1"/>
    <col min="24" max="24" width="3.75" style="161" customWidth="1"/>
    <col min="25" max="25" width="9" style="161"/>
    <col min="26" max="27" width="5.875" style="161" customWidth="1"/>
    <col min="28" max="28" width="2.625" style="161" customWidth="1"/>
    <col min="29" max="30" width="5.875" style="161" customWidth="1"/>
    <col min="31" max="31" width="2.625" style="161" customWidth="1"/>
    <col min="32" max="32" width="5.875" style="161" customWidth="1"/>
    <col min="33" max="33" width="2.625" style="161" customWidth="1"/>
    <col min="34" max="34" width="5.875" style="161" customWidth="1"/>
    <col min="35" max="16384" width="9" style="161"/>
  </cols>
  <sheetData>
    <row r="1" spans="1:36" ht="17.25" x14ac:dyDescent="0.15">
      <c r="A1" s="160"/>
      <c r="B1" s="741" t="s">
        <v>242</v>
      </c>
      <c r="C1" s="741"/>
      <c r="D1" s="741"/>
      <c r="E1" s="741"/>
      <c r="F1" s="741"/>
      <c r="G1" s="741"/>
      <c r="H1" s="741"/>
      <c r="I1" s="741"/>
      <c r="J1" s="741"/>
      <c r="K1" s="741"/>
      <c r="L1" s="741"/>
      <c r="M1" s="741"/>
      <c r="N1" s="741"/>
      <c r="O1" s="741"/>
      <c r="P1" s="741"/>
      <c r="Q1" s="741"/>
      <c r="R1" s="741"/>
      <c r="S1" s="741"/>
      <c r="T1" s="741"/>
      <c r="U1" s="741"/>
      <c r="V1" s="741"/>
      <c r="W1" s="160"/>
      <c r="X1" s="742"/>
      <c r="Y1" s="743"/>
      <c r="Z1" s="743"/>
      <c r="AA1" s="743"/>
      <c r="AB1" s="743"/>
      <c r="AC1" s="743"/>
      <c r="AD1" s="743"/>
      <c r="AE1" s="743"/>
      <c r="AF1" s="743"/>
      <c r="AG1" s="743"/>
      <c r="AH1" s="743"/>
    </row>
    <row r="2" spans="1:36" ht="9" customHeight="1" thickBot="1" x14ac:dyDescent="0.2">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row>
    <row r="3" spans="1:36" ht="21" x14ac:dyDescent="0.15">
      <c r="A3" s="160"/>
      <c r="B3" s="744"/>
      <c r="C3" s="745"/>
      <c r="D3" s="867" t="s">
        <v>245</v>
      </c>
      <c r="E3" s="867" t="s">
        <v>246</v>
      </c>
      <c r="F3" s="162" t="s">
        <v>1</v>
      </c>
      <c r="G3" s="163" t="s">
        <v>2</v>
      </c>
      <c r="H3" s="163" t="s">
        <v>3</v>
      </c>
      <c r="I3" s="163" t="s">
        <v>4</v>
      </c>
      <c r="J3" s="163" t="s">
        <v>5</v>
      </c>
      <c r="K3" s="163" t="s">
        <v>6</v>
      </c>
      <c r="L3" s="163" t="s">
        <v>7</v>
      </c>
      <c r="M3" s="163" t="s">
        <v>8</v>
      </c>
      <c r="N3" s="163" t="s">
        <v>9</v>
      </c>
      <c r="O3" s="163" t="s">
        <v>10</v>
      </c>
      <c r="P3" s="163" t="s">
        <v>11</v>
      </c>
      <c r="Q3" s="164" t="s">
        <v>12</v>
      </c>
      <c r="R3" s="891" t="s">
        <v>250</v>
      </c>
      <c r="S3" s="165" t="s">
        <v>13</v>
      </c>
      <c r="T3" s="748" t="s">
        <v>167</v>
      </c>
      <c r="U3" s="749"/>
      <c r="V3" s="166" t="s">
        <v>168</v>
      </c>
      <c r="W3" s="160"/>
      <c r="X3" s="750"/>
      <c r="Y3" s="751"/>
      <c r="Z3" s="751"/>
      <c r="AA3" s="751"/>
      <c r="AB3" s="751"/>
      <c r="AC3" s="751"/>
      <c r="AD3" s="751"/>
      <c r="AE3" s="160"/>
      <c r="AF3" s="160"/>
      <c r="AG3" s="160"/>
      <c r="AH3" s="160"/>
    </row>
    <row r="4" spans="1:36" ht="14.25" x14ac:dyDescent="0.15">
      <c r="A4" s="160"/>
      <c r="B4" s="797" t="s">
        <v>169</v>
      </c>
      <c r="C4" s="774" t="s">
        <v>170</v>
      </c>
      <c r="D4" s="873" t="s">
        <v>171</v>
      </c>
      <c r="E4" s="876" t="s">
        <v>249</v>
      </c>
      <c r="F4" s="168"/>
      <c r="G4" s="169"/>
      <c r="H4" s="169"/>
      <c r="I4" s="169"/>
      <c r="J4" s="169"/>
      <c r="K4" s="169"/>
      <c r="L4" s="169"/>
      <c r="M4" s="169"/>
      <c r="N4" s="169"/>
      <c r="O4" s="169"/>
      <c r="P4" s="169"/>
      <c r="Q4" s="170"/>
      <c r="R4" s="892">
        <f>SUM(F4:Q4)*0.5</f>
        <v>0</v>
      </c>
      <c r="S4" s="901">
        <f>SUM(R4:R6)</f>
        <v>0</v>
      </c>
      <c r="T4" s="779" t="str">
        <f>IF(ISERROR(ROUNDUP(S19/S25,1)),"",(ROUNDUP(S19/S25,1)))</f>
        <v/>
      </c>
      <c r="U4" s="780"/>
      <c r="V4" s="757" t="str">
        <f>IF(ISERROR(ROUND((S4*6+S7*5+S10*4+S13*3+S16*2)/S19,1)),"",ROUND((S4*6+S7*5+S10*4+S13*3+S16*2)/S19,1))</f>
        <v/>
      </c>
      <c r="W4" s="160"/>
      <c r="X4" s="760"/>
      <c r="Y4" s="172"/>
      <c r="Z4" s="173"/>
      <c r="AA4" s="173"/>
      <c r="AB4" s="784"/>
      <c r="AC4" s="173"/>
      <c r="AD4" s="173"/>
      <c r="AE4" s="160"/>
      <c r="AF4" s="160"/>
      <c r="AG4" s="160"/>
      <c r="AH4" s="160"/>
    </row>
    <row r="5" spans="1:36" ht="14.25" x14ac:dyDescent="0.15">
      <c r="A5" s="160"/>
      <c r="B5" s="798"/>
      <c r="C5" s="868"/>
      <c r="D5" s="874"/>
      <c r="E5" s="877" t="s">
        <v>247</v>
      </c>
      <c r="F5" s="174"/>
      <c r="G5" s="175"/>
      <c r="H5" s="175"/>
      <c r="I5" s="175"/>
      <c r="J5" s="175"/>
      <c r="K5" s="175"/>
      <c r="L5" s="175"/>
      <c r="M5" s="175"/>
      <c r="N5" s="175"/>
      <c r="O5" s="175"/>
      <c r="P5" s="175"/>
      <c r="Q5" s="176"/>
      <c r="R5" s="893">
        <f>SUM(F5:Q5)*0.75</f>
        <v>0</v>
      </c>
      <c r="S5" s="902"/>
      <c r="T5" s="779"/>
      <c r="U5" s="780"/>
      <c r="V5" s="872"/>
      <c r="W5" s="160"/>
      <c r="X5" s="760"/>
      <c r="Y5" s="172"/>
      <c r="Z5" s="173"/>
      <c r="AA5" s="173"/>
      <c r="AB5" s="784"/>
      <c r="AC5" s="173"/>
      <c r="AD5" s="173"/>
      <c r="AE5" s="160"/>
      <c r="AF5" s="160"/>
      <c r="AG5" s="160"/>
      <c r="AH5" s="160"/>
    </row>
    <row r="6" spans="1:36" ht="14.25" x14ac:dyDescent="0.15">
      <c r="A6" s="160"/>
      <c r="B6" s="798"/>
      <c r="C6" s="868"/>
      <c r="D6" s="903"/>
      <c r="E6" s="904" t="s">
        <v>248</v>
      </c>
      <c r="F6" s="183"/>
      <c r="G6" s="184"/>
      <c r="H6" s="184"/>
      <c r="I6" s="184"/>
      <c r="J6" s="184"/>
      <c r="K6" s="184"/>
      <c r="L6" s="184"/>
      <c r="M6" s="184"/>
      <c r="N6" s="184"/>
      <c r="O6" s="184"/>
      <c r="P6" s="184"/>
      <c r="Q6" s="185"/>
      <c r="R6" s="894">
        <f>SUM(F6:Q6)</f>
        <v>0</v>
      </c>
      <c r="S6" s="905"/>
      <c r="T6" s="779"/>
      <c r="U6" s="780"/>
      <c r="V6" s="872"/>
      <c r="W6" s="160"/>
      <c r="X6" s="760"/>
      <c r="Y6" s="172"/>
      <c r="Z6" s="173"/>
      <c r="AA6" s="173"/>
      <c r="AB6" s="784"/>
      <c r="AC6" s="173"/>
      <c r="AD6" s="173"/>
      <c r="AE6" s="160"/>
      <c r="AF6" s="160"/>
      <c r="AG6" s="160"/>
      <c r="AH6" s="160"/>
    </row>
    <row r="7" spans="1:36" x14ac:dyDescent="0.15">
      <c r="A7" s="160"/>
      <c r="B7" s="798"/>
      <c r="C7" s="775"/>
      <c r="D7" s="873" t="s">
        <v>172</v>
      </c>
      <c r="E7" s="876" t="s">
        <v>249</v>
      </c>
      <c r="F7" s="869"/>
      <c r="G7" s="870"/>
      <c r="H7" s="870"/>
      <c r="I7" s="870"/>
      <c r="J7" s="870"/>
      <c r="K7" s="870"/>
      <c r="L7" s="870"/>
      <c r="M7" s="870"/>
      <c r="N7" s="870"/>
      <c r="O7" s="870"/>
      <c r="P7" s="870"/>
      <c r="Q7" s="871"/>
      <c r="R7" s="892">
        <f>SUM(F7:Q7)*0.5</f>
        <v>0</v>
      </c>
      <c r="S7" s="901">
        <f>SUM(R7:R9)</f>
        <v>0</v>
      </c>
      <c r="T7" s="781"/>
      <c r="U7" s="780"/>
      <c r="V7" s="758"/>
      <c r="W7" s="160"/>
      <c r="X7" s="760"/>
      <c r="Y7" s="773"/>
      <c r="Z7" s="179"/>
      <c r="AA7" s="179"/>
      <c r="AB7" s="785"/>
      <c r="AC7" s="178"/>
      <c r="AD7" s="178"/>
      <c r="AE7" s="160"/>
      <c r="AF7" s="160"/>
      <c r="AG7" s="160"/>
      <c r="AH7" s="160"/>
    </row>
    <row r="8" spans="1:36" x14ac:dyDescent="0.15">
      <c r="A8" s="160"/>
      <c r="B8" s="798"/>
      <c r="C8" s="775"/>
      <c r="D8" s="874"/>
      <c r="E8" s="877" t="s">
        <v>247</v>
      </c>
      <c r="F8" s="174"/>
      <c r="G8" s="175"/>
      <c r="H8" s="175"/>
      <c r="I8" s="175"/>
      <c r="J8" s="175"/>
      <c r="K8" s="175"/>
      <c r="L8" s="175"/>
      <c r="M8" s="175"/>
      <c r="N8" s="175"/>
      <c r="O8" s="175"/>
      <c r="P8" s="175"/>
      <c r="Q8" s="176"/>
      <c r="R8" s="893">
        <f>SUM(F8:Q8)*0.75</f>
        <v>0</v>
      </c>
      <c r="S8" s="902"/>
      <c r="T8" s="781"/>
      <c r="U8" s="780"/>
      <c r="V8" s="758"/>
      <c r="W8" s="160"/>
      <c r="X8" s="760"/>
      <c r="Y8" s="773"/>
      <c r="Z8" s="179"/>
      <c r="AA8" s="179"/>
      <c r="AB8" s="785"/>
      <c r="AC8" s="315"/>
      <c r="AD8" s="315"/>
      <c r="AE8" s="160"/>
      <c r="AF8" s="160"/>
      <c r="AG8" s="160"/>
      <c r="AH8" s="160"/>
    </row>
    <row r="9" spans="1:36" x14ac:dyDescent="0.15">
      <c r="A9" s="160"/>
      <c r="B9" s="798"/>
      <c r="C9" s="775"/>
      <c r="D9" s="875"/>
      <c r="E9" s="904" t="s">
        <v>248</v>
      </c>
      <c r="F9" s="217"/>
      <c r="G9" s="218"/>
      <c r="H9" s="218"/>
      <c r="I9" s="218"/>
      <c r="J9" s="218"/>
      <c r="K9" s="218"/>
      <c r="L9" s="218"/>
      <c r="M9" s="218"/>
      <c r="N9" s="218"/>
      <c r="O9" s="218"/>
      <c r="P9" s="218"/>
      <c r="Q9" s="219"/>
      <c r="R9" s="894">
        <f>SUM(F9:Q9)</f>
        <v>0</v>
      </c>
      <c r="S9" s="905"/>
      <c r="T9" s="781"/>
      <c r="U9" s="780"/>
      <c r="V9" s="758"/>
      <c r="W9" s="160"/>
      <c r="X9" s="760"/>
      <c r="Y9" s="773"/>
      <c r="Z9" s="179"/>
      <c r="AA9" s="179"/>
      <c r="AB9" s="785"/>
      <c r="AC9" s="315"/>
      <c r="AD9" s="315"/>
      <c r="AE9" s="160"/>
      <c r="AF9" s="160"/>
      <c r="AG9" s="160"/>
      <c r="AH9" s="160"/>
    </row>
    <row r="10" spans="1:36" x14ac:dyDescent="0.15">
      <c r="A10" s="160"/>
      <c r="B10" s="798"/>
      <c r="C10" s="775"/>
      <c r="D10" s="906" t="s">
        <v>174</v>
      </c>
      <c r="E10" s="876" t="s">
        <v>249</v>
      </c>
      <c r="F10" s="869"/>
      <c r="G10" s="870"/>
      <c r="H10" s="870"/>
      <c r="I10" s="870"/>
      <c r="J10" s="870"/>
      <c r="K10" s="870"/>
      <c r="L10" s="870"/>
      <c r="M10" s="870"/>
      <c r="N10" s="870"/>
      <c r="O10" s="870"/>
      <c r="P10" s="870"/>
      <c r="Q10" s="871"/>
      <c r="R10" s="892">
        <f>SUM(F10:Q10)*0.5</f>
        <v>0</v>
      </c>
      <c r="S10" s="901">
        <f>SUM(R10:R12)</f>
        <v>0</v>
      </c>
      <c r="T10" s="781"/>
      <c r="U10" s="780"/>
      <c r="V10" s="758"/>
      <c r="W10" s="160"/>
      <c r="X10" s="761"/>
      <c r="Y10" s="788"/>
      <c r="Z10" s="180"/>
      <c r="AA10" s="180"/>
      <c r="AB10" s="751"/>
      <c r="AC10" s="180"/>
      <c r="AD10" s="180"/>
      <c r="AE10" s="160"/>
      <c r="AF10" s="160"/>
      <c r="AG10" s="160"/>
      <c r="AH10" s="160"/>
    </row>
    <row r="11" spans="1:36" x14ac:dyDescent="0.15">
      <c r="A11" s="160"/>
      <c r="B11" s="798"/>
      <c r="C11" s="775"/>
      <c r="D11" s="907"/>
      <c r="E11" s="877" t="s">
        <v>247</v>
      </c>
      <c r="F11" s="174"/>
      <c r="G11" s="175"/>
      <c r="H11" s="175"/>
      <c r="I11" s="175"/>
      <c r="J11" s="175"/>
      <c r="K11" s="175"/>
      <c r="L11" s="175"/>
      <c r="M11" s="175"/>
      <c r="N11" s="175"/>
      <c r="O11" s="175"/>
      <c r="P11" s="175"/>
      <c r="Q11" s="176"/>
      <c r="R11" s="893">
        <f>SUM(F11:Q11)*0.75</f>
        <v>0</v>
      </c>
      <c r="S11" s="902"/>
      <c r="T11" s="781"/>
      <c r="U11" s="780"/>
      <c r="V11" s="758"/>
      <c r="W11" s="160"/>
      <c r="X11" s="319"/>
      <c r="Y11" s="316"/>
      <c r="Z11" s="180"/>
      <c r="AA11" s="180"/>
      <c r="AB11" s="313"/>
      <c r="AC11" s="180"/>
      <c r="AD11" s="180"/>
      <c r="AE11" s="160"/>
      <c r="AF11" s="160"/>
      <c r="AG11" s="160"/>
      <c r="AH11" s="160"/>
    </row>
    <row r="12" spans="1:36" x14ac:dyDescent="0.15">
      <c r="A12" s="160"/>
      <c r="B12" s="798"/>
      <c r="C12" s="775"/>
      <c r="D12" s="908"/>
      <c r="E12" s="904" t="s">
        <v>248</v>
      </c>
      <c r="F12" s="217"/>
      <c r="G12" s="218"/>
      <c r="H12" s="218"/>
      <c r="I12" s="218"/>
      <c r="J12" s="218"/>
      <c r="K12" s="218"/>
      <c r="L12" s="218"/>
      <c r="M12" s="218"/>
      <c r="N12" s="218"/>
      <c r="O12" s="218"/>
      <c r="P12" s="218"/>
      <c r="Q12" s="219"/>
      <c r="R12" s="894">
        <f>SUM(F12:Q12)</f>
        <v>0</v>
      </c>
      <c r="S12" s="905"/>
      <c r="T12" s="781"/>
      <c r="U12" s="780"/>
      <c r="V12" s="758"/>
      <c r="W12" s="160"/>
      <c r="X12" s="319"/>
      <c r="Y12" s="316"/>
      <c r="Z12" s="180"/>
      <c r="AA12" s="180"/>
      <c r="AB12" s="313"/>
      <c r="AC12" s="180"/>
      <c r="AD12" s="180"/>
      <c r="AE12" s="160"/>
      <c r="AF12" s="160"/>
      <c r="AG12" s="160"/>
      <c r="AH12" s="160"/>
    </row>
    <row r="13" spans="1:36" x14ac:dyDescent="0.15">
      <c r="A13" s="160"/>
      <c r="B13" s="798"/>
      <c r="C13" s="775"/>
      <c r="D13" s="906" t="s">
        <v>175</v>
      </c>
      <c r="E13" s="876" t="s">
        <v>249</v>
      </c>
      <c r="F13" s="869"/>
      <c r="G13" s="870"/>
      <c r="H13" s="870"/>
      <c r="I13" s="870"/>
      <c r="J13" s="870"/>
      <c r="K13" s="870"/>
      <c r="L13" s="870"/>
      <c r="M13" s="870"/>
      <c r="N13" s="870"/>
      <c r="O13" s="870"/>
      <c r="P13" s="870"/>
      <c r="Q13" s="871"/>
      <c r="R13" s="892">
        <f>SUM(F13:Q13)*0.5</f>
        <v>0</v>
      </c>
      <c r="S13" s="901">
        <f>SUM(R13:R15)</f>
        <v>0</v>
      </c>
      <c r="T13" s="781"/>
      <c r="U13" s="780"/>
      <c r="V13" s="758"/>
      <c r="W13" s="160"/>
      <c r="X13" s="760"/>
      <c r="Y13" s="172"/>
      <c r="Z13" s="752"/>
      <c r="AA13" s="752"/>
      <c r="AB13" s="752"/>
      <c r="AC13" s="752"/>
      <c r="AD13" s="752"/>
      <c r="AE13" s="167"/>
      <c r="AF13" s="167"/>
      <c r="AG13" s="167"/>
      <c r="AH13" s="167"/>
      <c r="AI13" s="182"/>
      <c r="AJ13" s="182"/>
    </row>
    <row r="14" spans="1:36" x14ac:dyDescent="0.15">
      <c r="A14" s="160"/>
      <c r="B14" s="798"/>
      <c r="C14" s="775"/>
      <c r="D14" s="907"/>
      <c r="E14" s="877" t="s">
        <v>247</v>
      </c>
      <c r="F14" s="174"/>
      <c r="G14" s="175"/>
      <c r="H14" s="175"/>
      <c r="I14" s="175"/>
      <c r="J14" s="175"/>
      <c r="K14" s="175"/>
      <c r="L14" s="175"/>
      <c r="M14" s="175"/>
      <c r="N14" s="175"/>
      <c r="O14" s="175"/>
      <c r="P14" s="175"/>
      <c r="Q14" s="176"/>
      <c r="R14" s="893">
        <f>SUM(F14:Q14)*0.75</f>
        <v>0</v>
      </c>
      <c r="S14" s="902"/>
      <c r="T14" s="781"/>
      <c r="U14" s="780"/>
      <c r="V14" s="758"/>
      <c r="W14" s="160"/>
      <c r="X14" s="760"/>
      <c r="Y14" s="172"/>
      <c r="Z14" s="312"/>
      <c r="AA14" s="312"/>
      <c r="AB14" s="312"/>
      <c r="AC14" s="312"/>
      <c r="AD14" s="312"/>
      <c r="AE14" s="313"/>
      <c r="AF14" s="313"/>
      <c r="AG14" s="313"/>
      <c r="AH14" s="313"/>
      <c r="AI14" s="182"/>
      <c r="AJ14" s="182"/>
    </row>
    <row r="15" spans="1:36" x14ac:dyDescent="0.15">
      <c r="A15" s="160"/>
      <c r="B15" s="798"/>
      <c r="C15" s="775"/>
      <c r="D15" s="908"/>
      <c r="E15" s="904" t="s">
        <v>248</v>
      </c>
      <c r="F15" s="217"/>
      <c r="G15" s="218"/>
      <c r="H15" s="218"/>
      <c r="I15" s="218"/>
      <c r="J15" s="218"/>
      <c r="K15" s="218"/>
      <c r="L15" s="218"/>
      <c r="M15" s="218"/>
      <c r="N15" s="218"/>
      <c r="O15" s="218"/>
      <c r="P15" s="218"/>
      <c r="Q15" s="219"/>
      <c r="R15" s="894">
        <f>SUM(F15:Q15)</f>
        <v>0</v>
      </c>
      <c r="S15" s="905"/>
      <c r="T15" s="781"/>
      <c r="U15" s="780"/>
      <c r="V15" s="758"/>
      <c r="W15" s="160"/>
      <c r="X15" s="760"/>
      <c r="Y15" s="172"/>
      <c r="Z15" s="312"/>
      <c r="AA15" s="312"/>
      <c r="AB15" s="312"/>
      <c r="AC15" s="312"/>
      <c r="AD15" s="312"/>
      <c r="AE15" s="313"/>
      <c r="AF15" s="313"/>
      <c r="AG15" s="313"/>
      <c r="AH15" s="313"/>
      <c r="AI15" s="182"/>
      <c r="AJ15" s="182"/>
    </row>
    <row r="16" spans="1:36" x14ac:dyDescent="0.15">
      <c r="A16" s="160"/>
      <c r="B16" s="798"/>
      <c r="C16" s="775"/>
      <c r="D16" s="909" t="s">
        <v>251</v>
      </c>
      <c r="E16" s="876" t="s">
        <v>249</v>
      </c>
      <c r="F16" s="869"/>
      <c r="G16" s="870"/>
      <c r="H16" s="870"/>
      <c r="I16" s="870"/>
      <c r="J16" s="870"/>
      <c r="K16" s="870"/>
      <c r="L16" s="870"/>
      <c r="M16" s="870"/>
      <c r="N16" s="870"/>
      <c r="O16" s="870"/>
      <c r="P16" s="870"/>
      <c r="Q16" s="871"/>
      <c r="R16" s="892">
        <f>SUM(F16:Q16)*0.5</f>
        <v>0</v>
      </c>
      <c r="S16" s="901">
        <f>SUM(R16:R18)</f>
        <v>0</v>
      </c>
      <c r="T16" s="781"/>
      <c r="U16" s="780"/>
      <c r="V16" s="758"/>
      <c r="W16" s="160"/>
      <c r="X16" s="760"/>
      <c r="Y16" s="178"/>
      <c r="Z16" s="755"/>
      <c r="AA16" s="755"/>
      <c r="AB16" s="187"/>
      <c r="AC16" s="756"/>
      <c r="AD16" s="756"/>
      <c r="AE16" s="167"/>
      <c r="AF16" s="160"/>
      <c r="AG16" s="167"/>
      <c r="AH16" s="167"/>
      <c r="AI16" s="182"/>
      <c r="AJ16" s="182"/>
    </row>
    <row r="17" spans="1:36" x14ac:dyDescent="0.15">
      <c r="A17" s="160"/>
      <c r="B17" s="798"/>
      <c r="C17" s="775"/>
      <c r="D17" s="874"/>
      <c r="E17" s="877" t="s">
        <v>247</v>
      </c>
      <c r="F17" s="174"/>
      <c r="G17" s="175"/>
      <c r="H17" s="175"/>
      <c r="I17" s="175"/>
      <c r="J17" s="175"/>
      <c r="K17" s="175"/>
      <c r="L17" s="175"/>
      <c r="M17" s="175"/>
      <c r="N17" s="175"/>
      <c r="O17" s="175"/>
      <c r="P17" s="175"/>
      <c r="Q17" s="176"/>
      <c r="R17" s="893">
        <f>SUM(F17:Q17)*0.75</f>
        <v>0</v>
      </c>
      <c r="S17" s="902"/>
      <c r="T17" s="781"/>
      <c r="U17" s="780"/>
      <c r="V17" s="758"/>
      <c r="W17" s="160"/>
      <c r="X17" s="314"/>
      <c r="Y17" s="315"/>
      <c r="Z17" s="317"/>
      <c r="AA17" s="317"/>
      <c r="AB17" s="187"/>
      <c r="AC17" s="318"/>
      <c r="AD17" s="318"/>
      <c r="AE17" s="313"/>
      <c r="AF17" s="160"/>
      <c r="AG17" s="313"/>
      <c r="AH17" s="313"/>
      <c r="AI17" s="182"/>
      <c r="AJ17" s="182"/>
    </row>
    <row r="18" spans="1:36" x14ac:dyDescent="0.15">
      <c r="A18" s="160"/>
      <c r="B18" s="798"/>
      <c r="C18" s="775"/>
      <c r="D18" s="903"/>
      <c r="E18" s="904" t="s">
        <v>248</v>
      </c>
      <c r="F18" s="217"/>
      <c r="G18" s="218"/>
      <c r="H18" s="218"/>
      <c r="I18" s="218"/>
      <c r="J18" s="218"/>
      <c r="K18" s="218"/>
      <c r="L18" s="218"/>
      <c r="M18" s="218"/>
      <c r="N18" s="218"/>
      <c r="O18" s="218"/>
      <c r="P18" s="218"/>
      <c r="Q18" s="219"/>
      <c r="R18" s="894">
        <f>SUM(F18:Q18)</f>
        <v>0</v>
      </c>
      <c r="S18" s="905"/>
      <c r="T18" s="781"/>
      <c r="U18" s="780"/>
      <c r="V18" s="758"/>
      <c r="W18" s="160"/>
      <c r="X18" s="314"/>
      <c r="Y18" s="315"/>
      <c r="Z18" s="317"/>
      <c r="AA18" s="317"/>
      <c r="AB18" s="187"/>
      <c r="AC18" s="318"/>
      <c r="AD18" s="318"/>
      <c r="AE18" s="313"/>
      <c r="AF18" s="160"/>
      <c r="AG18" s="313"/>
      <c r="AH18" s="313"/>
      <c r="AI18" s="182"/>
      <c r="AJ18" s="182"/>
    </row>
    <row r="19" spans="1:36" ht="19.5" customHeight="1" thickBot="1" x14ac:dyDescent="0.2">
      <c r="A19" s="160"/>
      <c r="B19" s="798"/>
      <c r="C19" s="775"/>
      <c r="D19" s="762" t="s">
        <v>177</v>
      </c>
      <c r="E19" s="763"/>
      <c r="F19" s="188">
        <f>SUM(F4:F16)</f>
        <v>0</v>
      </c>
      <c r="G19" s="189">
        <f>SUM(G4:G16)</f>
        <v>0</v>
      </c>
      <c r="H19" s="189">
        <f>SUM(H4:H16)</f>
        <v>0</v>
      </c>
      <c r="I19" s="189">
        <f>SUM(I4:I16)</f>
        <v>0</v>
      </c>
      <c r="J19" s="189">
        <f>SUM(J4:J16)</f>
        <v>0</v>
      </c>
      <c r="K19" s="189">
        <f>SUM(K4:K16)</f>
        <v>0</v>
      </c>
      <c r="L19" s="189">
        <f>SUM(L4:L16)</f>
        <v>0</v>
      </c>
      <c r="M19" s="189">
        <f>SUM(M4:M16)</f>
        <v>0</v>
      </c>
      <c r="N19" s="189">
        <f>SUM(N4:N16)</f>
        <v>0</v>
      </c>
      <c r="O19" s="189">
        <f>SUM(O4:O16)</f>
        <v>0</v>
      </c>
      <c r="P19" s="189">
        <f>SUM(P4:P16)</f>
        <v>0</v>
      </c>
      <c r="Q19" s="190">
        <f>SUM(Q4:Q16)</f>
        <v>0</v>
      </c>
      <c r="R19" s="895"/>
      <c r="S19" s="191">
        <f>SUM(S4:S18)</f>
        <v>0</v>
      </c>
      <c r="T19" s="782"/>
      <c r="U19" s="783"/>
      <c r="V19" s="759"/>
      <c r="W19" s="278" t="str">
        <f>IF(ISERROR(ROUNDUP((S19+S22+S23)/S25,1)),"",(ROUNDUP((S19+S22+S23)/S25,1)))</f>
        <v/>
      </c>
      <c r="X19" s="734" t="s">
        <v>178</v>
      </c>
      <c r="Y19" s="735"/>
      <c r="Z19" s="736"/>
      <c r="AA19" s="192" t="str">
        <f>IF(OR(V4=0,V4=""),"",IF(V4&lt;4,"（6：1）",IF(V4&lt;5,"（5：1）","（3：1）")))</f>
        <v/>
      </c>
      <c r="AB19" s="193"/>
      <c r="AC19" s="194">
        <f>ROUNDDOWN(IF(OR(V4=0,V4=""),0,IF(V4&lt;4,IF(W19/6&lt;1.1,1.1,W19/6),IF(V4&lt;5,IF(W19/5&lt;1.1,1.1,W19/5),IF(W19/3&lt;1.1,1.1,W19/3)))),1)+IF(AC16="",0,AC16)</f>
        <v>0</v>
      </c>
      <c r="AD19" s="160"/>
      <c r="AE19" s="160"/>
      <c r="AF19" s="160"/>
      <c r="AG19" s="160"/>
      <c r="AH19" s="167"/>
      <c r="AI19" s="182"/>
      <c r="AJ19" s="182"/>
    </row>
    <row r="20" spans="1:36" ht="13.5" customHeight="1" x14ac:dyDescent="0.15">
      <c r="A20" s="160"/>
      <c r="B20" s="798"/>
      <c r="C20" s="775"/>
      <c r="D20" s="801" t="s">
        <v>179</v>
      </c>
      <c r="E20" s="802"/>
      <c r="F20" s="195"/>
      <c r="G20" s="196"/>
      <c r="H20" s="196"/>
      <c r="I20" s="196"/>
      <c r="J20" s="196"/>
      <c r="K20" s="196"/>
      <c r="L20" s="197"/>
      <c r="M20" s="196"/>
      <c r="N20" s="196"/>
      <c r="O20" s="196"/>
      <c r="P20" s="196"/>
      <c r="Q20" s="198"/>
      <c r="R20" s="896"/>
      <c r="S20" s="199">
        <f>SUM(F20:Q20)</f>
        <v>0</v>
      </c>
      <c r="T20" s="803"/>
      <c r="U20" s="804"/>
      <c r="V20" s="805"/>
      <c r="W20" s="160"/>
      <c r="X20" s="200" t="s">
        <v>180</v>
      </c>
      <c r="Y20" s="740" t="s">
        <v>181</v>
      </c>
      <c r="Z20" s="740"/>
      <c r="AA20" s="740"/>
      <c r="AB20" s="740"/>
      <c r="AC20" s="740"/>
      <c r="AD20" s="740"/>
      <c r="AE20" s="160"/>
      <c r="AF20" s="160"/>
      <c r="AG20" s="160"/>
      <c r="AH20" s="160"/>
    </row>
    <row r="21" spans="1:36" x14ac:dyDescent="0.15">
      <c r="A21" s="160"/>
      <c r="B21" s="798"/>
      <c r="C21" s="776"/>
      <c r="D21" s="764" t="s">
        <v>182</v>
      </c>
      <c r="E21" s="765"/>
      <c r="F21" s="202">
        <f t="shared" ref="F21:S21" si="0">SUM(F19:F20)</f>
        <v>0</v>
      </c>
      <c r="G21" s="203">
        <f t="shared" si="0"/>
        <v>0</v>
      </c>
      <c r="H21" s="203">
        <f t="shared" si="0"/>
        <v>0</v>
      </c>
      <c r="I21" s="203">
        <f t="shared" si="0"/>
        <v>0</v>
      </c>
      <c r="J21" s="203">
        <f t="shared" si="0"/>
        <v>0</v>
      </c>
      <c r="K21" s="203">
        <f t="shared" si="0"/>
        <v>0</v>
      </c>
      <c r="L21" s="203">
        <f t="shared" si="0"/>
        <v>0</v>
      </c>
      <c r="M21" s="203">
        <f t="shared" si="0"/>
        <v>0</v>
      </c>
      <c r="N21" s="203">
        <f t="shared" si="0"/>
        <v>0</v>
      </c>
      <c r="O21" s="203">
        <f t="shared" si="0"/>
        <v>0</v>
      </c>
      <c r="P21" s="203">
        <f t="shared" si="0"/>
        <v>0</v>
      </c>
      <c r="Q21" s="204">
        <f t="shared" si="0"/>
        <v>0</v>
      </c>
      <c r="R21" s="897"/>
      <c r="S21" s="205">
        <f t="shared" si="0"/>
        <v>0</v>
      </c>
      <c r="T21" s="806"/>
      <c r="U21" s="807"/>
      <c r="V21" s="808"/>
      <c r="W21" s="160"/>
      <c r="X21" s="206"/>
      <c r="Y21" s="740"/>
      <c r="Z21" s="740"/>
      <c r="AA21" s="740"/>
      <c r="AB21" s="740"/>
      <c r="AC21" s="740"/>
      <c r="AD21" s="740"/>
      <c r="AE21" s="160"/>
      <c r="AF21" s="160"/>
      <c r="AG21" s="160"/>
      <c r="AH21" s="160"/>
    </row>
    <row r="22" spans="1:36" x14ac:dyDescent="0.15">
      <c r="A22" s="160"/>
      <c r="B22" s="799"/>
      <c r="C22" s="766" t="s">
        <v>81</v>
      </c>
      <c r="D22" s="768" t="s">
        <v>183</v>
      </c>
      <c r="E22" s="769"/>
      <c r="F22" s="207"/>
      <c r="G22" s="208"/>
      <c r="H22" s="208"/>
      <c r="I22" s="208"/>
      <c r="J22" s="208"/>
      <c r="K22" s="208"/>
      <c r="L22" s="208"/>
      <c r="M22" s="208"/>
      <c r="N22" s="208"/>
      <c r="O22" s="208"/>
      <c r="P22" s="208"/>
      <c r="Q22" s="209"/>
      <c r="R22" s="898"/>
      <c r="S22" s="210">
        <f>SUM(F22:Q22)</f>
        <v>0</v>
      </c>
      <c r="T22" s="806"/>
      <c r="U22" s="807"/>
      <c r="V22" s="808"/>
      <c r="W22" s="160"/>
      <c r="X22" s="160"/>
      <c r="Y22" s="740"/>
      <c r="Z22" s="740"/>
      <c r="AA22" s="740"/>
      <c r="AB22" s="740"/>
      <c r="AC22" s="740"/>
      <c r="AD22" s="740"/>
      <c r="AE22" s="160"/>
      <c r="AF22" s="160"/>
      <c r="AG22" s="160"/>
      <c r="AH22" s="160"/>
    </row>
    <row r="23" spans="1:36" ht="14.25" thickBot="1" x14ac:dyDescent="0.2">
      <c r="A23" s="160"/>
      <c r="B23" s="799"/>
      <c r="C23" s="767"/>
      <c r="D23" s="770" t="s">
        <v>184</v>
      </c>
      <c r="E23" s="771"/>
      <c r="F23" s="211"/>
      <c r="G23" s="212"/>
      <c r="H23" s="212"/>
      <c r="I23" s="212"/>
      <c r="J23" s="212"/>
      <c r="K23" s="212"/>
      <c r="L23" s="212"/>
      <c r="M23" s="212"/>
      <c r="N23" s="212"/>
      <c r="O23" s="212"/>
      <c r="P23" s="212"/>
      <c r="Q23" s="213"/>
      <c r="R23" s="899"/>
      <c r="S23" s="214">
        <f>SUM(F23:Q23)</f>
        <v>0</v>
      </c>
      <c r="T23" s="806"/>
      <c r="U23" s="807"/>
      <c r="V23" s="808"/>
      <c r="W23" s="160"/>
      <c r="X23" s="772"/>
      <c r="Y23" s="773"/>
      <c r="Z23" s="215"/>
      <c r="AA23" s="201"/>
      <c r="AB23" s="201"/>
      <c r="AC23" s="201"/>
      <c r="AD23" s="201"/>
      <c r="AE23" s="160"/>
      <c r="AF23" s="160"/>
      <c r="AG23" s="160"/>
      <c r="AH23" s="160"/>
    </row>
    <row r="24" spans="1:36" ht="14.25" thickTop="1" x14ac:dyDescent="0.15">
      <c r="A24" s="160"/>
      <c r="B24" s="800"/>
      <c r="C24" s="789" t="s">
        <v>185</v>
      </c>
      <c r="D24" s="790"/>
      <c r="E24" s="791"/>
      <c r="F24" s="202">
        <f t="shared" ref="F24:S24" si="1">SUM(F21:F23)</f>
        <v>0</v>
      </c>
      <c r="G24" s="203">
        <f t="shared" si="1"/>
        <v>0</v>
      </c>
      <c r="H24" s="203">
        <f t="shared" si="1"/>
        <v>0</v>
      </c>
      <c r="I24" s="203">
        <f t="shared" si="1"/>
        <v>0</v>
      </c>
      <c r="J24" s="203">
        <f t="shared" si="1"/>
        <v>0</v>
      </c>
      <c r="K24" s="203">
        <f t="shared" si="1"/>
        <v>0</v>
      </c>
      <c r="L24" s="203">
        <f t="shared" si="1"/>
        <v>0</v>
      </c>
      <c r="M24" s="203">
        <f t="shared" si="1"/>
        <v>0</v>
      </c>
      <c r="N24" s="203">
        <f t="shared" si="1"/>
        <v>0</v>
      </c>
      <c r="O24" s="203">
        <f t="shared" si="1"/>
        <v>0</v>
      </c>
      <c r="P24" s="203">
        <f t="shared" si="1"/>
        <v>0</v>
      </c>
      <c r="Q24" s="204">
        <f t="shared" si="1"/>
        <v>0</v>
      </c>
      <c r="R24" s="897"/>
      <c r="S24" s="205">
        <f t="shared" si="1"/>
        <v>0</v>
      </c>
      <c r="T24" s="806"/>
      <c r="U24" s="807"/>
      <c r="V24" s="808"/>
      <c r="W24" s="160"/>
      <c r="X24" s="160"/>
      <c r="Y24" s="160"/>
      <c r="Z24" s="160"/>
      <c r="AA24" s="201"/>
      <c r="AB24" s="201"/>
      <c r="AC24" s="160"/>
      <c r="AD24" s="160"/>
      <c r="AE24" s="160"/>
      <c r="AF24" s="160"/>
      <c r="AG24" s="160"/>
      <c r="AH24" s="160"/>
    </row>
    <row r="25" spans="1:36" x14ac:dyDescent="0.15">
      <c r="A25" s="160"/>
      <c r="B25" s="792" t="s">
        <v>186</v>
      </c>
      <c r="C25" s="793"/>
      <c r="D25" s="793"/>
      <c r="E25" s="794"/>
      <c r="F25" s="217"/>
      <c r="G25" s="218"/>
      <c r="H25" s="218"/>
      <c r="I25" s="218"/>
      <c r="J25" s="218"/>
      <c r="K25" s="218"/>
      <c r="L25" s="218"/>
      <c r="M25" s="218"/>
      <c r="N25" s="218"/>
      <c r="O25" s="218"/>
      <c r="P25" s="218"/>
      <c r="Q25" s="219"/>
      <c r="R25" s="900"/>
      <c r="S25" s="220">
        <f>SUM(F25:Q25)</f>
        <v>0</v>
      </c>
      <c r="T25" s="809"/>
      <c r="U25" s="810"/>
      <c r="V25" s="811"/>
      <c r="W25" s="160"/>
      <c r="X25" s="160"/>
      <c r="Y25" s="160"/>
      <c r="Z25" s="160"/>
      <c r="AA25" s="221"/>
      <c r="AB25" s="160"/>
      <c r="AC25" s="160"/>
      <c r="AD25" s="160"/>
      <c r="AE25" s="160"/>
      <c r="AF25" s="160"/>
      <c r="AG25" s="221"/>
      <c r="AH25" s="221"/>
      <c r="AI25" s="222"/>
      <c r="AJ25" s="222"/>
    </row>
    <row r="26" spans="1:36" x14ac:dyDescent="0.15">
      <c r="A26" s="223"/>
      <c r="B26" s="223"/>
      <c r="C26" s="223"/>
      <c r="D26" s="223"/>
      <c r="E26" s="223"/>
      <c r="F26" s="223"/>
      <c r="G26" s="223"/>
      <c r="H26" s="224"/>
      <c r="I26" s="224"/>
      <c r="J26" s="224"/>
      <c r="K26" s="224"/>
      <c r="L26" s="224"/>
      <c r="M26" s="224"/>
      <c r="N26" s="224"/>
      <c r="O26" s="224"/>
      <c r="P26" s="224"/>
      <c r="Q26" s="224"/>
      <c r="R26" s="224"/>
      <c r="S26" s="223"/>
      <c r="T26" s="223"/>
      <c r="U26" s="223"/>
      <c r="V26" s="223"/>
      <c r="W26" s="223"/>
      <c r="X26" s="223"/>
      <c r="Y26" s="223"/>
      <c r="Z26" s="223"/>
      <c r="AA26" s="223"/>
      <c r="AB26" s="223"/>
      <c r="AC26" s="223"/>
      <c r="AD26" s="223"/>
      <c r="AE26" s="223"/>
      <c r="AF26" s="223"/>
      <c r="AG26" s="223"/>
      <c r="AH26" s="223"/>
    </row>
    <row r="27" spans="1:36" ht="14.25" thickBot="1" x14ac:dyDescent="0.2">
      <c r="A27" s="160"/>
      <c r="B27" s="160"/>
      <c r="C27" s="225"/>
      <c r="D27" s="225"/>
      <c r="E27" s="160"/>
      <c r="F27" s="160"/>
      <c r="G27" s="160"/>
      <c r="H27" s="160"/>
      <c r="I27" s="160"/>
      <c r="J27" s="160"/>
      <c r="K27" s="160"/>
      <c r="L27" s="160"/>
      <c r="M27" s="160"/>
      <c r="N27" s="160"/>
      <c r="O27" s="160"/>
      <c r="P27" s="160"/>
      <c r="Q27" s="160"/>
      <c r="R27" s="160"/>
      <c r="S27" s="160"/>
      <c r="T27" s="160"/>
      <c r="U27" s="160"/>
      <c r="V27" s="160"/>
      <c r="W27" s="226"/>
      <c r="X27" s="160"/>
      <c r="Y27" s="160"/>
      <c r="Z27" s="160"/>
      <c r="AA27" s="160"/>
      <c r="AB27" s="160"/>
      <c r="AC27" s="160"/>
      <c r="AD27" s="160"/>
      <c r="AE27" s="160"/>
      <c r="AF27" s="160"/>
      <c r="AG27" s="160"/>
      <c r="AH27" s="160"/>
    </row>
    <row r="28" spans="1:36" ht="21" x14ac:dyDescent="0.15">
      <c r="A28" s="160"/>
      <c r="B28" s="744"/>
      <c r="C28" s="745"/>
      <c r="D28" s="746" t="s">
        <v>226</v>
      </c>
      <c r="E28" s="747"/>
      <c r="F28" s="162" t="s">
        <v>1</v>
      </c>
      <c r="G28" s="163" t="s">
        <v>2</v>
      </c>
      <c r="H28" s="163" t="s">
        <v>3</v>
      </c>
      <c r="I28" s="163" t="s">
        <v>4</v>
      </c>
      <c r="J28" s="163" t="s">
        <v>5</v>
      </c>
      <c r="K28" s="163" t="s">
        <v>6</v>
      </c>
      <c r="L28" s="163" t="s">
        <v>7</v>
      </c>
      <c r="M28" s="163" t="s">
        <v>8</v>
      </c>
      <c r="N28" s="163" t="s">
        <v>9</v>
      </c>
      <c r="O28" s="163" t="s">
        <v>10</v>
      </c>
      <c r="P28" s="163" t="s">
        <v>11</v>
      </c>
      <c r="Q28" s="164" t="s">
        <v>12</v>
      </c>
      <c r="R28" s="878"/>
      <c r="S28" s="227" t="s">
        <v>13</v>
      </c>
      <c r="T28" s="795" t="s">
        <v>167</v>
      </c>
      <c r="U28" s="796"/>
      <c r="V28" s="166" t="s">
        <v>168</v>
      </c>
      <c r="W28" s="160"/>
      <c r="X28" s="750"/>
      <c r="Y28" s="751"/>
      <c r="Z28" s="751"/>
      <c r="AA28" s="751"/>
      <c r="AB28" s="751"/>
      <c r="AC28" s="751"/>
      <c r="AD28" s="751"/>
      <c r="AE28" s="751"/>
      <c r="AF28" s="751"/>
      <c r="AG28" s="751"/>
      <c r="AH28" s="751"/>
      <c r="AI28" s="222"/>
      <c r="AJ28" s="222"/>
    </row>
    <row r="29" spans="1:36" ht="14.25" customHeight="1" x14ac:dyDescent="0.15">
      <c r="A29" s="160"/>
      <c r="B29" s="797" t="s">
        <v>169</v>
      </c>
      <c r="C29" s="774" t="s">
        <v>187</v>
      </c>
      <c r="D29" s="777" t="s">
        <v>188</v>
      </c>
      <c r="E29" s="778"/>
      <c r="F29" s="168"/>
      <c r="G29" s="169"/>
      <c r="H29" s="169"/>
      <c r="I29" s="169"/>
      <c r="J29" s="169"/>
      <c r="K29" s="169"/>
      <c r="L29" s="169"/>
      <c r="M29" s="169"/>
      <c r="N29" s="169"/>
      <c r="O29" s="169"/>
      <c r="P29" s="169"/>
      <c r="Q29" s="170"/>
      <c r="R29" s="879"/>
      <c r="S29" s="228">
        <f>SUM(F29:Q29)</f>
        <v>0</v>
      </c>
      <c r="T29" s="831" t="str">
        <f>IF(ISERROR(S41/S42),"",ROUNDUP(S41/S42,1))</f>
        <v/>
      </c>
      <c r="U29" s="832"/>
      <c r="V29" s="837" t="str">
        <f>IF(ISERROR(ROUND((S29*6+S30*5+S31*4+S32*3)/S33,1)),"",ROUND((S29*6+S30*5+S31*4+S32*3)/S33,1))</f>
        <v/>
      </c>
      <c r="W29" s="160"/>
      <c r="X29" s="760"/>
      <c r="Y29" s="229"/>
      <c r="Z29" s="173"/>
      <c r="AA29" s="173"/>
      <c r="AB29" s="784"/>
      <c r="AC29" s="173"/>
      <c r="AD29" s="173"/>
      <c r="AE29" s="784"/>
      <c r="AF29" s="173"/>
      <c r="AG29" s="784"/>
      <c r="AH29" s="173"/>
      <c r="AI29" s="182"/>
      <c r="AJ29" s="182"/>
    </row>
    <row r="30" spans="1:36" ht="13.5" customHeight="1" x14ac:dyDescent="0.15">
      <c r="A30" s="160"/>
      <c r="B30" s="798"/>
      <c r="C30" s="775"/>
      <c r="D30" s="786" t="s">
        <v>189</v>
      </c>
      <c r="E30" s="787"/>
      <c r="F30" s="174"/>
      <c r="G30" s="175"/>
      <c r="H30" s="175"/>
      <c r="I30" s="175"/>
      <c r="J30" s="175"/>
      <c r="K30" s="175"/>
      <c r="L30" s="175"/>
      <c r="M30" s="175"/>
      <c r="N30" s="175"/>
      <c r="O30" s="175"/>
      <c r="P30" s="175"/>
      <c r="Q30" s="176"/>
      <c r="R30" s="880"/>
      <c r="S30" s="230">
        <f>SUM(F30:Q30)</f>
        <v>0</v>
      </c>
      <c r="T30" s="781"/>
      <c r="U30" s="833"/>
      <c r="V30" s="838"/>
      <c r="W30" s="160"/>
      <c r="X30" s="760"/>
      <c r="Y30" s="231"/>
      <c r="Z30" s="178"/>
      <c r="AA30" s="178"/>
      <c r="AB30" s="785"/>
      <c r="AC30" s="178"/>
      <c r="AD30" s="178"/>
      <c r="AE30" s="785"/>
      <c r="AF30" s="752"/>
      <c r="AG30" s="785"/>
      <c r="AH30" s="752"/>
    </row>
    <row r="31" spans="1:36" ht="13.5" customHeight="1" x14ac:dyDescent="0.15">
      <c r="A31" s="160"/>
      <c r="B31" s="798"/>
      <c r="C31" s="775"/>
      <c r="D31" s="786" t="s">
        <v>173</v>
      </c>
      <c r="E31" s="787"/>
      <c r="F31" s="174"/>
      <c r="G31" s="175"/>
      <c r="H31" s="175"/>
      <c r="I31" s="175"/>
      <c r="J31" s="175"/>
      <c r="K31" s="175"/>
      <c r="L31" s="175"/>
      <c r="M31" s="175"/>
      <c r="N31" s="175"/>
      <c r="O31" s="175"/>
      <c r="P31" s="175"/>
      <c r="Q31" s="176"/>
      <c r="R31" s="880"/>
      <c r="S31" s="230">
        <f>SUM(F31:Q31)</f>
        <v>0</v>
      </c>
      <c r="T31" s="781"/>
      <c r="U31" s="833"/>
      <c r="V31" s="838"/>
      <c r="W31" s="160"/>
      <c r="X31" s="840"/>
      <c r="Y31" s="232"/>
      <c r="Z31" s="178"/>
      <c r="AA31" s="181"/>
      <c r="AB31" s="785"/>
      <c r="AC31" s="181"/>
      <c r="AD31" s="181"/>
      <c r="AE31" s="785"/>
      <c r="AF31" s="752"/>
      <c r="AG31" s="785"/>
      <c r="AH31" s="752"/>
    </row>
    <row r="32" spans="1:36" ht="13.5" customHeight="1" x14ac:dyDescent="0.15">
      <c r="A32" s="160"/>
      <c r="B32" s="798"/>
      <c r="C32" s="775"/>
      <c r="D32" s="753" t="s">
        <v>190</v>
      </c>
      <c r="E32" s="754"/>
      <c r="F32" s="183"/>
      <c r="G32" s="184"/>
      <c r="H32" s="184"/>
      <c r="I32" s="184"/>
      <c r="J32" s="184"/>
      <c r="K32" s="184"/>
      <c r="L32" s="184"/>
      <c r="M32" s="184"/>
      <c r="N32" s="184"/>
      <c r="O32" s="184"/>
      <c r="P32" s="184"/>
      <c r="Q32" s="185"/>
      <c r="R32" s="881"/>
      <c r="S32" s="233">
        <f>SUM(F32:Q32)</f>
        <v>0</v>
      </c>
      <c r="T32" s="834"/>
      <c r="U32" s="833"/>
      <c r="V32" s="838"/>
      <c r="W32" s="160"/>
      <c r="X32" s="829"/>
      <c r="Y32" s="229"/>
      <c r="Z32" s="234"/>
      <c r="AA32" s="181"/>
      <c r="AB32" s="751"/>
      <c r="AC32" s="234"/>
      <c r="AD32" s="181"/>
      <c r="AE32" s="751"/>
      <c r="AF32" s="181"/>
      <c r="AG32" s="751"/>
      <c r="AH32" s="181"/>
    </row>
    <row r="33" spans="1:34" ht="19.5" customHeight="1" thickBot="1" x14ac:dyDescent="0.2">
      <c r="A33" s="160"/>
      <c r="B33" s="798"/>
      <c r="C33" s="775"/>
      <c r="D33" s="762" t="s">
        <v>177</v>
      </c>
      <c r="E33" s="763"/>
      <c r="F33" s="188">
        <f t="shared" ref="F33:S33" si="2">SUM(F29:F32)</f>
        <v>0</v>
      </c>
      <c r="G33" s="189">
        <f t="shared" si="2"/>
        <v>0</v>
      </c>
      <c r="H33" s="189">
        <f t="shared" si="2"/>
        <v>0</v>
      </c>
      <c r="I33" s="189">
        <f t="shared" si="2"/>
        <v>0</v>
      </c>
      <c r="J33" s="189">
        <f t="shared" si="2"/>
        <v>0</v>
      </c>
      <c r="K33" s="189">
        <f t="shared" si="2"/>
        <v>0</v>
      </c>
      <c r="L33" s="189">
        <f t="shared" si="2"/>
        <v>0</v>
      </c>
      <c r="M33" s="189">
        <f t="shared" si="2"/>
        <v>0</v>
      </c>
      <c r="N33" s="189">
        <f t="shared" si="2"/>
        <v>0</v>
      </c>
      <c r="O33" s="189">
        <f t="shared" si="2"/>
        <v>0</v>
      </c>
      <c r="P33" s="189">
        <f t="shared" si="2"/>
        <v>0</v>
      </c>
      <c r="Q33" s="190">
        <f t="shared" si="2"/>
        <v>0</v>
      </c>
      <c r="R33" s="882"/>
      <c r="S33" s="235">
        <f t="shared" si="2"/>
        <v>0</v>
      </c>
      <c r="T33" s="834"/>
      <c r="U33" s="833"/>
      <c r="V33" s="839"/>
      <c r="W33" s="160"/>
      <c r="X33" s="830"/>
      <c r="Y33" s="236"/>
      <c r="Z33" s="737"/>
      <c r="AA33" s="737"/>
      <c r="AB33" s="737"/>
      <c r="AC33" s="737"/>
      <c r="AD33" s="737"/>
      <c r="AE33" s="737"/>
      <c r="AF33" s="737"/>
      <c r="AG33" s="737"/>
      <c r="AH33" s="737"/>
    </row>
    <row r="34" spans="1:34" x14ac:dyDescent="0.15">
      <c r="A34" s="160"/>
      <c r="B34" s="798"/>
      <c r="C34" s="775"/>
      <c r="D34" s="841" t="s">
        <v>191</v>
      </c>
      <c r="E34" s="237" t="s">
        <v>192</v>
      </c>
      <c r="F34" s="238"/>
      <c r="G34" s="239"/>
      <c r="H34" s="239"/>
      <c r="I34" s="239"/>
      <c r="J34" s="239"/>
      <c r="K34" s="239"/>
      <c r="L34" s="239"/>
      <c r="M34" s="239"/>
      <c r="N34" s="239"/>
      <c r="O34" s="239"/>
      <c r="P34" s="239"/>
      <c r="Q34" s="240"/>
      <c r="R34" s="886"/>
      <c r="S34" s="241">
        <f>SUM(F34:Q34)</f>
        <v>0</v>
      </c>
      <c r="T34" s="835"/>
      <c r="U34" s="836"/>
      <c r="V34" s="310"/>
      <c r="W34" s="242" t="str">
        <f>IF(ISERROR(S41/S42),"",(ROUNDUP(S41/S42,1)))</f>
        <v/>
      </c>
      <c r="X34" s="734" t="s">
        <v>193</v>
      </c>
      <c r="Y34" s="735"/>
      <c r="Z34" s="735"/>
      <c r="AA34" s="736"/>
      <c r="AB34" s="732" t="str">
        <f>IF(AND(S33=0,S37&gt;0,S39+S40=0),"宿直1人",IF(OR(W34=0,W34=""),"",IF(W34&lt;=60,1,IF(W34&lt;=100,2,IF(W34&lt;=140,3,"")))))</f>
        <v/>
      </c>
      <c r="AC34" s="733"/>
      <c r="AD34" s="243"/>
      <c r="AE34" s="160"/>
      <c r="AF34" s="160"/>
      <c r="AG34" s="160"/>
      <c r="AH34" s="160"/>
    </row>
    <row r="35" spans="1:34" x14ac:dyDescent="0.15">
      <c r="A35" s="160"/>
      <c r="B35" s="798"/>
      <c r="C35" s="775"/>
      <c r="D35" s="842"/>
      <c r="E35" s="244" t="s">
        <v>194</v>
      </c>
      <c r="F35" s="245"/>
      <c r="G35" s="246"/>
      <c r="H35" s="246"/>
      <c r="I35" s="246"/>
      <c r="J35" s="246"/>
      <c r="K35" s="246"/>
      <c r="L35" s="246"/>
      <c r="M35" s="246"/>
      <c r="N35" s="246"/>
      <c r="O35" s="246"/>
      <c r="P35" s="246"/>
      <c r="Q35" s="247"/>
      <c r="R35" s="887"/>
      <c r="S35" s="248">
        <f>SUM(F35:Q35)</f>
        <v>0</v>
      </c>
      <c r="T35" s="819"/>
      <c r="U35" s="816"/>
      <c r="V35" s="310"/>
      <c r="W35" s="160"/>
      <c r="X35" s="160"/>
      <c r="Y35" s="160"/>
      <c r="Z35" s="160"/>
      <c r="AA35" s="160"/>
      <c r="AB35" s="160"/>
      <c r="AC35" s="160"/>
      <c r="AD35" s="160"/>
      <c r="AE35" s="160"/>
      <c r="AF35" s="160"/>
      <c r="AG35" s="160"/>
      <c r="AH35" s="160"/>
    </row>
    <row r="36" spans="1:34" x14ac:dyDescent="0.15">
      <c r="A36" s="160"/>
      <c r="B36" s="798"/>
      <c r="C36" s="775"/>
      <c r="D36" s="812" t="s">
        <v>14</v>
      </c>
      <c r="E36" s="813"/>
      <c r="F36" s="249"/>
      <c r="G36" s="250"/>
      <c r="H36" s="250"/>
      <c r="I36" s="250"/>
      <c r="J36" s="250"/>
      <c r="K36" s="250"/>
      <c r="L36" s="250"/>
      <c r="M36" s="250"/>
      <c r="N36" s="250"/>
      <c r="O36" s="250"/>
      <c r="P36" s="250"/>
      <c r="Q36" s="251"/>
      <c r="R36" s="888"/>
      <c r="S36" s="252">
        <f>SUM(F36:Q36)</f>
        <v>0</v>
      </c>
      <c r="T36" s="820"/>
      <c r="U36" s="817"/>
      <c r="V36" s="310"/>
      <c r="W36" s="160"/>
      <c r="X36" s="731"/>
      <c r="Y36" s="731"/>
      <c r="Z36" s="215"/>
      <c r="AA36" s="160"/>
      <c r="AB36" s="160"/>
      <c r="AC36" s="160"/>
      <c r="AD36" s="160"/>
      <c r="AE36" s="160"/>
      <c r="AF36" s="160"/>
      <c r="AG36" s="160"/>
      <c r="AH36" s="160"/>
    </row>
    <row r="37" spans="1:34" x14ac:dyDescent="0.15">
      <c r="A37" s="160"/>
      <c r="B37" s="798"/>
      <c r="C37" s="775"/>
      <c r="D37" s="814" t="s">
        <v>195</v>
      </c>
      <c r="E37" s="815"/>
      <c r="F37" s="253">
        <f t="shared" ref="F37:S37" si="3">SUM(F34:F36)</f>
        <v>0</v>
      </c>
      <c r="G37" s="254">
        <f t="shared" si="3"/>
        <v>0</v>
      </c>
      <c r="H37" s="254">
        <f t="shared" si="3"/>
        <v>0</v>
      </c>
      <c r="I37" s="254">
        <f t="shared" si="3"/>
        <v>0</v>
      </c>
      <c r="J37" s="254">
        <f t="shared" si="3"/>
        <v>0</v>
      </c>
      <c r="K37" s="254">
        <f t="shared" si="3"/>
        <v>0</v>
      </c>
      <c r="L37" s="254">
        <f t="shared" si="3"/>
        <v>0</v>
      </c>
      <c r="M37" s="254">
        <f t="shared" si="3"/>
        <v>0</v>
      </c>
      <c r="N37" s="254">
        <f t="shared" si="3"/>
        <v>0</v>
      </c>
      <c r="O37" s="254">
        <f t="shared" si="3"/>
        <v>0</v>
      </c>
      <c r="P37" s="254">
        <f t="shared" si="3"/>
        <v>0</v>
      </c>
      <c r="Q37" s="255">
        <f t="shared" si="3"/>
        <v>0</v>
      </c>
      <c r="R37" s="889"/>
      <c r="S37" s="256">
        <f t="shared" si="3"/>
        <v>0</v>
      </c>
      <c r="T37" s="820"/>
      <c r="U37" s="817"/>
      <c r="V37" s="310"/>
      <c r="W37" s="160"/>
      <c r="X37" s="160"/>
      <c r="Y37" s="160"/>
      <c r="Z37" s="160"/>
      <c r="AA37" s="160"/>
      <c r="AB37" s="160"/>
      <c r="AC37" s="160"/>
      <c r="AD37" s="160"/>
      <c r="AE37" s="160"/>
      <c r="AF37" s="160"/>
      <c r="AG37" s="160"/>
      <c r="AH37" s="160"/>
    </row>
    <row r="38" spans="1:34" ht="14.25" customHeight="1" thickBot="1" x14ac:dyDescent="0.2">
      <c r="A38" s="160"/>
      <c r="B38" s="798"/>
      <c r="C38" s="776"/>
      <c r="D38" s="764" t="s">
        <v>182</v>
      </c>
      <c r="E38" s="765"/>
      <c r="F38" s="257">
        <f t="shared" ref="F38:S38" si="4">SUM(F37,F33)</f>
        <v>0</v>
      </c>
      <c r="G38" s="258">
        <f t="shared" si="4"/>
        <v>0</v>
      </c>
      <c r="H38" s="258">
        <f t="shared" si="4"/>
        <v>0</v>
      </c>
      <c r="I38" s="258">
        <f t="shared" si="4"/>
        <v>0</v>
      </c>
      <c r="J38" s="258">
        <f t="shared" si="4"/>
        <v>0</v>
      </c>
      <c r="K38" s="258">
        <f t="shared" si="4"/>
        <v>0</v>
      </c>
      <c r="L38" s="258">
        <f t="shared" si="4"/>
        <v>0</v>
      </c>
      <c r="M38" s="258">
        <f t="shared" si="4"/>
        <v>0</v>
      </c>
      <c r="N38" s="258">
        <f t="shared" si="4"/>
        <v>0</v>
      </c>
      <c r="O38" s="258">
        <f t="shared" si="4"/>
        <v>0</v>
      </c>
      <c r="P38" s="258">
        <f t="shared" si="4"/>
        <v>0</v>
      </c>
      <c r="Q38" s="259">
        <f t="shared" si="4"/>
        <v>0</v>
      </c>
      <c r="R38" s="890"/>
      <c r="S38" s="260">
        <f t="shared" si="4"/>
        <v>0</v>
      </c>
      <c r="T38" s="821"/>
      <c r="U38" s="818"/>
      <c r="V38" s="738"/>
      <c r="W38" s="261" t="s">
        <v>196</v>
      </c>
      <c r="X38" s="262" t="str">
        <f>IF(OR($Z$29="Ⅰ",$Z$29="Ⅱ",$Z$29="Ⅲ",AC29="Ⅰ",AC29="Ⅱ",AC29="Ⅲ"),IF($U$35&lt;=20,1,IF($U$35&lt;=40,2,IF($U$35&lt;=60,3,IF($U$35&lt;=100,4,IF($U$35&lt;=140,5,""))))),"")</f>
        <v/>
      </c>
      <c r="Y38" s="160"/>
      <c r="Z38" s="160"/>
      <c r="AA38" s="160"/>
      <c r="AB38" s="160"/>
      <c r="AC38" s="160"/>
      <c r="AD38" s="160"/>
      <c r="AE38" s="160"/>
      <c r="AF38" s="160"/>
      <c r="AG38" s="160"/>
      <c r="AH38" s="160"/>
    </row>
    <row r="39" spans="1:34" x14ac:dyDescent="0.15">
      <c r="A39" s="160"/>
      <c r="B39" s="798"/>
      <c r="C39" s="775" t="s">
        <v>81</v>
      </c>
      <c r="D39" s="768" t="s">
        <v>183</v>
      </c>
      <c r="E39" s="769"/>
      <c r="F39" s="245"/>
      <c r="G39" s="246"/>
      <c r="H39" s="246"/>
      <c r="I39" s="246"/>
      <c r="J39" s="246"/>
      <c r="K39" s="246"/>
      <c r="L39" s="246"/>
      <c r="M39" s="246"/>
      <c r="N39" s="246"/>
      <c r="O39" s="246"/>
      <c r="P39" s="246"/>
      <c r="Q39" s="247"/>
      <c r="R39" s="887"/>
      <c r="S39" s="263">
        <f>SUM(F39:Q39)</f>
        <v>0</v>
      </c>
      <c r="T39" s="823"/>
      <c r="U39" s="824"/>
      <c r="V39" s="738"/>
      <c r="W39" s="264" t="s">
        <v>197</v>
      </c>
      <c r="X39" s="262" t="str">
        <f>IF(T29&gt;0,IF(T29&lt;=30,1,IF(T29&lt;=60,2,IF(T29&lt;=100,3,IF(T29&lt;=140,4,IF(T29&lt;=180,5,""))))),"")</f>
        <v/>
      </c>
      <c r="Y39" s="160"/>
      <c r="Z39" s="160"/>
      <c r="AA39" s="160"/>
      <c r="AB39" s="160"/>
      <c r="AC39" s="160"/>
      <c r="AD39" s="160"/>
      <c r="AE39" s="160"/>
      <c r="AF39" s="160"/>
      <c r="AG39" s="160"/>
      <c r="AH39" s="160"/>
    </row>
    <row r="40" spans="1:34" ht="14.25" thickBot="1" x14ac:dyDescent="0.2">
      <c r="A40" s="160"/>
      <c r="B40" s="798"/>
      <c r="C40" s="767"/>
      <c r="D40" s="770" t="s">
        <v>184</v>
      </c>
      <c r="E40" s="771"/>
      <c r="F40" s="211"/>
      <c r="G40" s="212"/>
      <c r="H40" s="212"/>
      <c r="I40" s="212"/>
      <c r="J40" s="212"/>
      <c r="K40" s="212"/>
      <c r="L40" s="212"/>
      <c r="M40" s="212"/>
      <c r="N40" s="212"/>
      <c r="O40" s="212"/>
      <c r="P40" s="212"/>
      <c r="Q40" s="213"/>
      <c r="R40" s="884"/>
      <c r="S40" s="214">
        <f>SUM(F40:Q40)</f>
        <v>0</v>
      </c>
      <c r="T40" s="825"/>
      <c r="U40" s="826"/>
      <c r="V40" s="738"/>
      <c r="W40" s="160"/>
      <c r="X40" s="160"/>
      <c r="Y40" s="201"/>
      <c r="Z40" s="201"/>
      <c r="AA40" s="201"/>
      <c r="AB40" s="201"/>
      <c r="AC40" s="160"/>
      <c r="AD40" s="201"/>
      <c r="AE40" s="160"/>
      <c r="AF40" s="160"/>
      <c r="AG40" s="160"/>
      <c r="AH40" s="160"/>
    </row>
    <row r="41" spans="1:34" ht="14.25" thickTop="1" x14ac:dyDescent="0.15">
      <c r="A41" s="160"/>
      <c r="B41" s="822"/>
      <c r="C41" s="789" t="s">
        <v>185</v>
      </c>
      <c r="D41" s="790"/>
      <c r="E41" s="791"/>
      <c r="F41" s="202">
        <f t="shared" ref="F41:S41" si="5">SUM(F38:F40)</f>
        <v>0</v>
      </c>
      <c r="G41" s="203">
        <f t="shared" si="5"/>
        <v>0</v>
      </c>
      <c r="H41" s="203">
        <f t="shared" si="5"/>
        <v>0</v>
      </c>
      <c r="I41" s="203">
        <f t="shared" si="5"/>
        <v>0</v>
      </c>
      <c r="J41" s="203">
        <f t="shared" si="5"/>
        <v>0</v>
      </c>
      <c r="K41" s="203">
        <f t="shared" si="5"/>
        <v>0</v>
      </c>
      <c r="L41" s="203">
        <f t="shared" si="5"/>
        <v>0</v>
      </c>
      <c r="M41" s="203">
        <f t="shared" si="5"/>
        <v>0</v>
      </c>
      <c r="N41" s="203">
        <f t="shared" si="5"/>
        <v>0</v>
      </c>
      <c r="O41" s="203">
        <f t="shared" si="5"/>
        <v>0</v>
      </c>
      <c r="P41" s="203">
        <f t="shared" si="5"/>
        <v>0</v>
      </c>
      <c r="Q41" s="204">
        <f t="shared" si="5"/>
        <v>0</v>
      </c>
      <c r="R41" s="883"/>
      <c r="S41" s="205">
        <f t="shared" si="5"/>
        <v>0</v>
      </c>
      <c r="T41" s="825"/>
      <c r="U41" s="826"/>
      <c r="V41" s="738"/>
      <c r="W41" s="160"/>
      <c r="X41" s="160"/>
      <c r="Y41" s="201"/>
      <c r="Z41" s="201"/>
      <c r="AA41" s="201"/>
      <c r="AB41" s="201"/>
      <c r="AC41" s="160"/>
      <c r="AD41" s="201"/>
      <c r="AE41" s="160"/>
      <c r="AF41" s="160"/>
      <c r="AG41" s="160"/>
      <c r="AH41" s="160"/>
    </row>
    <row r="42" spans="1:34" x14ac:dyDescent="0.15">
      <c r="A42" s="160"/>
      <c r="B42" s="792" t="s">
        <v>186</v>
      </c>
      <c r="C42" s="793"/>
      <c r="D42" s="793"/>
      <c r="E42" s="794"/>
      <c r="F42" s="217"/>
      <c r="G42" s="218"/>
      <c r="H42" s="218"/>
      <c r="I42" s="218"/>
      <c r="J42" s="218"/>
      <c r="K42" s="218"/>
      <c r="L42" s="218"/>
      <c r="M42" s="218"/>
      <c r="N42" s="218"/>
      <c r="O42" s="218"/>
      <c r="P42" s="218"/>
      <c r="Q42" s="219"/>
      <c r="R42" s="885"/>
      <c r="S42" s="220">
        <f>SUM(F42:Q42)</f>
        <v>0</v>
      </c>
      <c r="T42" s="827"/>
      <c r="U42" s="828"/>
      <c r="V42" s="739"/>
      <c r="W42" s="160"/>
      <c r="X42" s="160"/>
      <c r="Y42" s="160"/>
      <c r="Z42" s="160"/>
      <c r="AA42" s="160"/>
      <c r="AB42" s="160"/>
      <c r="AC42" s="160"/>
      <c r="AD42" s="160"/>
      <c r="AE42" s="160"/>
      <c r="AF42" s="160"/>
      <c r="AG42" s="160"/>
      <c r="AH42" s="160"/>
    </row>
    <row r="43" spans="1:34" x14ac:dyDescent="0.15">
      <c r="A43" s="160"/>
      <c r="B43" s="225" t="s">
        <v>0</v>
      </c>
      <c r="C43" s="265" t="s">
        <v>198</v>
      </c>
      <c r="D43" s="225"/>
      <c r="E43" s="160"/>
      <c r="F43" s="160"/>
      <c r="G43" s="160"/>
      <c r="H43" s="266"/>
      <c r="I43" s="266"/>
      <c r="J43" s="266"/>
      <c r="K43" s="266"/>
      <c r="L43" s="266"/>
      <c r="M43" s="266"/>
      <c r="N43" s="266"/>
      <c r="O43" s="266"/>
      <c r="P43" s="266"/>
      <c r="Q43" s="266"/>
      <c r="R43" s="266"/>
      <c r="S43" s="160"/>
      <c r="T43" s="160"/>
      <c r="U43" s="160"/>
      <c r="V43" s="160"/>
      <c r="W43" s="160"/>
      <c r="X43" s="160"/>
      <c r="Y43" s="160"/>
      <c r="Z43" s="160"/>
      <c r="AA43" s="160"/>
      <c r="AB43" s="160"/>
      <c r="AC43" s="160"/>
      <c r="AD43" s="160"/>
      <c r="AE43" s="160"/>
      <c r="AF43" s="160"/>
      <c r="AG43" s="160"/>
      <c r="AH43" s="160"/>
    </row>
    <row r="44" spans="1:34" x14ac:dyDescent="0.15">
      <c r="A44" s="160"/>
      <c r="B44" s="225"/>
      <c r="C44" s="225" t="s">
        <v>199</v>
      </c>
      <c r="D44" s="225"/>
      <c r="E44" s="160"/>
      <c r="F44" s="160"/>
      <c r="G44" s="160"/>
      <c r="H44" s="266"/>
      <c r="I44" s="266"/>
      <c r="J44" s="266"/>
      <c r="K44" s="266"/>
      <c r="L44" s="266"/>
      <c r="M44" s="266"/>
      <c r="N44" s="266"/>
      <c r="O44" s="266"/>
      <c r="P44" s="266"/>
      <c r="Q44" s="266"/>
      <c r="R44" s="266"/>
      <c r="S44" s="160"/>
      <c r="T44" s="160"/>
      <c r="U44" s="160"/>
      <c r="V44" s="160"/>
      <c r="W44" s="160"/>
      <c r="X44" s="160"/>
      <c r="Y44" s="160"/>
      <c r="Z44" s="160"/>
      <c r="AA44" s="160"/>
      <c r="AB44" s="160"/>
      <c r="AC44" s="160"/>
      <c r="AD44" s="160"/>
      <c r="AE44" s="160"/>
      <c r="AF44" s="160"/>
      <c r="AG44" s="160"/>
      <c r="AH44" s="160"/>
    </row>
    <row r="45" spans="1:34" x14ac:dyDescent="0.15">
      <c r="A45" s="160"/>
      <c r="B45" s="160"/>
      <c r="C45" s="225" t="s">
        <v>200</v>
      </c>
      <c r="D45" s="225"/>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row>
    <row r="46" spans="1:34" x14ac:dyDescent="0.15">
      <c r="A46" s="160"/>
      <c r="B46" s="160"/>
      <c r="C46" s="225" t="s">
        <v>201</v>
      </c>
      <c r="D46" s="225"/>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row>
    <row r="47" spans="1:34" x14ac:dyDescent="0.15">
      <c r="A47" s="160"/>
      <c r="B47" s="160"/>
      <c r="C47" s="225" t="s">
        <v>202</v>
      </c>
      <c r="D47" s="225"/>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row>
    <row r="48" spans="1:34" x14ac:dyDescent="0.15">
      <c r="A48" s="160"/>
      <c r="B48" s="160"/>
      <c r="C48" s="225" t="s">
        <v>203</v>
      </c>
      <c r="D48" s="225"/>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row>
    <row r="49" spans="1:34" x14ac:dyDescent="0.15">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row>
  </sheetData>
  <mergeCells count="75">
    <mergeCell ref="D16:D18"/>
    <mergeCell ref="S16:S18"/>
    <mergeCell ref="AH30:AH31"/>
    <mergeCell ref="D31:E31"/>
    <mergeCell ref="D32:E32"/>
    <mergeCell ref="X32:X33"/>
    <mergeCell ref="D33:E33"/>
    <mergeCell ref="T29:U34"/>
    <mergeCell ref="V29:V33"/>
    <mergeCell ref="AB29:AB32"/>
    <mergeCell ref="AE29:AE32"/>
    <mergeCell ref="AG29:AG32"/>
    <mergeCell ref="D30:E30"/>
    <mergeCell ref="AF30:AF31"/>
    <mergeCell ref="X29:X31"/>
    <mergeCell ref="D29:E29"/>
    <mergeCell ref="D34:D35"/>
    <mergeCell ref="D36:E36"/>
    <mergeCell ref="D37:E37"/>
    <mergeCell ref="U35:U38"/>
    <mergeCell ref="T35:T38"/>
    <mergeCell ref="B29:B41"/>
    <mergeCell ref="C29:C38"/>
    <mergeCell ref="D38:E38"/>
    <mergeCell ref="C39:C40"/>
    <mergeCell ref="D39:E39"/>
    <mergeCell ref="T39:U42"/>
    <mergeCell ref="D40:E40"/>
    <mergeCell ref="C41:E41"/>
    <mergeCell ref="B42:E42"/>
    <mergeCell ref="B25:E25"/>
    <mergeCell ref="B28:C28"/>
    <mergeCell ref="D28:E28"/>
    <mergeCell ref="T28:U28"/>
    <mergeCell ref="B4:B24"/>
    <mergeCell ref="D20:E20"/>
    <mergeCell ref="T20:V25"/>
    <mergeCell ref="D4:D6"/>
    <mergeCell ref="S4:S6"/>
    <mergeCell ref="D7:D9"/>
    <mergeCell ref="S7:S9"/>
    <mergeCell ref="S10:S12"/>
    <mergeCell ref="D10:D12"/>
    <mergeCell ref="S13:S15"/>
    <mergeCell ref="D13:D15"/>
    <mergeCell ref="X28:AH28"/>
    <mergeCell ref="D21:E21"/>
    <mergeCell ref="C22:C23"/>
    <mergeCell ref="D22:E22"/>
    <mergeCell ref="D23:E23"/>
    <mergeCell ref="X23:Y23"/>
    <mergeCell ref="C4:C21"/>
    <mergeCell ref="T4:U19"/>
    <mergeCell ref="AB4:AB10"/>
    <mergeCell ref="Y7:Y10"/>
    <mergeCell ref="X13:X16"/>
    <mergeCell ref="C24:E24"/>
    <mergeCell ref="Y20:AD22"/>
    <mergeCell ref="B1:V1"/>
    <mergeCell ref="X1:AH1"/>
    <mergeCell ref="B3:C3"/>
    <mergeCell ref="T3:U3"/>
    <mergeCell ref="X3:AD3"/>
    <mergeCell ref="Z13:AD13"/>
    <mergeCell ref="Z16:AA16"/>
    <mergeCell ref="AC16:AD16"/>
    <mergeCell ref="V4:V19"/>
    <mergeCell ref="X4:X10"/>
    <mergeCell ref="D19:E19"/>
    <mergeCell ref="X19:Z19"/>
    <mergeCell ref="X36:Y36"/>
    <mergeCell ref="AB34:AC34"/>
    <mergeCell ref="X34:AA34"/>
    <mergeCell ref="Z33:AH33"/>
    <mergeCell ref="V38:V42"/>
  </mergeCells>
  <phoneticPr fontId="2"/>
  <pageMargins left="0.7" right="0.7" top="0.75" bottom="0.75" header="0.3" footer="0.3"/>
  <pageSetup paperSize="9" scale="79" orientation="landscape" r:id="rId1"/>
  <colBreaks count="1" manualBreakCount="1">
    <brk id="33" max="37"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I60"/>
  <sheetViews>
    <sheetView view="pageBreakPreview" zoomScale="89" zoomScaleNormal="100" zoomScaleSheetLayoutView="89" workbookViewId="0">
      <selection activeCell="AB9" sqref="AB9"/>
    </sheetView>
  </sheetViews>
  <sheetFormatPr defaultRowHeight="13.5" x14ac:dyDescent="0.15"/>
  <cols>
    <col min="1" max="1" width="2" style="160" customWidth="1"/>
    <col min="2" max="3" width="3.625" style="160" customWidth="1"/>
    <col min="4" max="4" width="4.125" style="160" customWidth="1"/>
    <col min="5" max="5" width="8.75" style="160" customWidth="1"/>
    <col min="6" max="17" width="5.625" style="160" customWidth="1"/>
    <col min="18" max="18" width="7.125" style="160" customWidth="1"/>
    <col min="19" max="19" width="3.625" style="160" customWidth="1"/>
    <col min="20" max="20" width="6.625" style="160" customWidth="1"/>
    <col min="21" max="21" width="9.125" style="160" customWidth="1"/>
    <col min="22" max="22" width="6.625" style="160" customWidth="1"/>
    <col min="23" max="23" width="3.75" style="160" customWidth="1"/>
    <col min="24" max="24" width="9" style="160"/>
    <col min="25" max="26" width="5.875" style="160" customWidth="1"/>
    <col min="27" max="27" width="2.625" style="160" customWidth="1"/>
    <col min="28" max="29" width="5.875" style="160" customWidth="1"/>
    <col min="30" max="30" width="2.625" style="160" customWidth="1"/>
    <col min="31" max="31" width="5.875" style="160" customWidth="1"/>
    <col min="32" max="32" width="2.625" style="160" customWidth="1"/>
    <col min="33" max="33" width="5.875" style="160" customWidth="1"/>
    <col min="34" max="16384" width="9" style="160"/>
  </cols>
  <sheetData>
    <row r="1" spans="1:35" ht="17.25" x14ac:dyDescent="0.15">
      <c r="B1" s="845" t="s">
        <v>227</v>
      </c>
      <c r="C1" s="845"/>
      <c r="D1" s="845"/>
      <c r="E1" s="845"/>
      <c r="F1" s="845"/>
      <c r="G1" s="845"/>
      <c r="H1" s="845"/>
      <c r="I1" s="845"/>
      <c r="J1" s="845"/>
      <c r="K1" s="845"/>
      <c r="L1" s="845"/>
      <c r="M1" s="845"/>
      <c r="N1" s="845"/>
      <c r="O1" s="845"/>
      <c r="P1" s="845"/>
      <c r="Q1" s="845"/>
      <c r="R1" s="845"/>
      <c r="S1" s="845"/>
      <c r="T1" s="845"/>
      <c r="U1" s="845"/>
      <c r="W1" s="742"/>
      <c r="X1" s="743"/>
      <c r="Y1" s="743"/>
      <c r="Z1" s="743"/>
      <c r="AA1" s="743"/>
      <c r="AB1" s="743"/>
      <c r="AC1" s="743"/>
      <c r="AD1" s="743"/>
      <c r="AE1" s="743"/>
      <c r="AF1" s="743"/>
      <c r="AG1" s="743"/>
    </row>
    <row r="2" spans="1:35" ht="14.25" thickBot="1" x14ac:dyDescent="0.2"/>
    <row r="3" spans="1:35" ht="21" x14ac:dyDescent="0.15">
      <c r="B3" s="744"/>
      <c r="C3" s="745"/>
      <c r="D3" s="746" t="s">
        <v>226</v>
      </c>
      <c r="E3" s="747"/>
      <c r="F3" s="162" t="s">
        <v>1</v>
      </c>
      <c r="G3" s="163" t="s">
        <v>2</v>
      </c>
      <c r="H3" s="163" t="s">
        <v>3</v>
      </c>
      <c r="I3" s="163" t="s">
        <v>4</v>
      </c>
      <c r="J3" s="163" t="s">
        <v>5</v>
      </c>
      <c r="K3" s="163" t="s">
        <v>6</v>
      </c>
      <c r="L3" s="163" t="s">
        <v>7</v>
      </c>
      <c r="M3" s="163" t="s">
        <v>8</v>
      </c>
      <c r="N3" s="163" t="s">
        <v>9</v>
      </c>
      <c r="O3" s="163" t="s">
        <v>10</v>
      </c>
      <c r="P3" s="163" t="s">
        <v>11</v>
      </c>
      <c r="Q3" s="164" t="s">
        <v>12</v>
      </c>
      <c r="R3" s="165" t="s">
        <v>13</v>
      </c>
      <c r="S3" s="748" t="s">
        <v>167</v>
      </c>
      <c r="T3" s="749"/>
      <c r="U3" s="166" t="s">
        <v>168</v>
      </c>
      <c r="W3" s="750"/>
      <c r="X3" s="751"/>
      <c r="Y3" s="751"/>
      <c r="Z3" s="751"/>
      <c r="AA3" s="751"/>
      <c r="AB3" s="751"/>
      <c r="AC3" s="751"/>
    </row>
    <row r="4" spans="1:35" ht="14.25" x14ac:dyDescent="0.15">
      <c r="B4" s="797" t="s">
        <v>169</v>
      </c>
      <c r="C4" s="774" t="s">
        <v>204</v>
      </c>
      <c r="D4" s="777" t="s">
        <v>205</v>
      </c>
      <c r="E4" s="778"/>
      <c r="F4" s="267">
        <v>44</v>
      </c>
      <c r="G4" s="268">
        <v>40</v>
      </c>
      <c r="H4" s="268">
        <v>35</v>
      </c>
      <c r="I4" s="268">
        <v>46</v>
      </c>
      <c r="J4" s="268">
        <v>39</v>
      </c>
      <c r="K4" s="268">
        <v>37</v>
      </c>
      <c r="L4" s="268">
        <v>30</v>
      </c>
      <c r="M4" s="268">
        <v>35</v>
      </c>
      <c r="N4" s="268">
        <v>40</v>
      </c>
      <c r="O4" s="268">
        <v>41</v>
      </c>
      <c r="P4" s="268">
        <v>40</v>
      </c>
      <c r="Q4" s="269">
        <v>40</v>
      </c>
      <c r="R4" s="171">
        <f>SUM(F4:Q4)</f>
        <v>467</v>
      </c>
      <c r="S4" s="779">
        <f>IF(ISERROR(ROUNDUP(R9/R15,1)),"",(ROUNDUP(R9/R15,1)))</f>
        <v>19.600000000000001</v>
      </c>
      <c r="T4" s="780"/>
      <c r="U4" s="757">
        <f>IF(ISERROR(ROUND((R4*6+R5*5+R6*4+R7*3+R8*2)/R9,1)),"",ROUND((R4*6+R5*5+R6*4+R7*3+R8*2)/R9,1))</f>
        <v>3.8</v>
      </c>
      <c r="W4" s="760"/>
      <c r="X4" s="172"/>
      <c r="Y4" s="173"/>
      <c r="Z4" s="173"/>
      <c r="AA4" s="784"/>
      <c r="AB4" s="173"/>
      <c r="AC4" s="173"/>
    </row>
    <row r="5" spans="1:35" x14ac:dyDescent="0.15">
      <c r="B5" s="798"/>
      <c r="C5" s="775"/>
      <c r="D5" s="786" t="s">
        <v>206</v>
      </c>
      <c r="E5" s="787"/>
      <c r="F5" s="270">
        <v>80</v>
      </c>
      <c r="G5" s="271">
        <v>88</v>
      </c>
      <c r="H5" s="271">
        <v>90</v>
      </c>
      <c r="I5" s="271">
        <v>82</v>
      </c>
      <c r="J5" s="271">
        <v>79</v>
      </c>
      <c r="K5" s="271">
        <v>79</v>
      </c>
      <c r="L5" s="271">
        <v>82</v>
      </c>
      <c r="M5" s="271">
        <v>85</v>
      </c>
      <c r="N5" s="271">
        <v>80</v>
      </c>
      <c r="O5" s="271">
        <v>85</v>
      </c>
      <c r="P5" s="271">
        <v>85</v>
      </c>
      <c r="Q5" s="272">
        <v>88</v>
      </c>
      <c r="R5" s="177">
        <f>SUM(F5:Q5)</f>
        <v>1003</v>
      </c>
      <c r="S5" s="781"/>
      <c r="T5" s="780"/>
      <c r="U5" s="758"/>
      <c r="W5" s="760"/>
      <c r="X5" s="773"/>
      <c r="Y5" s="179"/>
      <c r="Z5" s="179"/>
      <c r="AA5" s="785"/>
      <c r="AB5" s="178"/>
      <c r="AC5" s="178"/>
    </row>
    <row r="6" spans="1:35" x14ac:dyDescent="0.15">
      <c r="B6" s="798"/>
      <c r="C6" s="775"/>
      <c r="D6" s="786" t="s">
        <v>207</v>
      </c>
      <c r="E6" s="787"/>
      <c r="F6" s="270">
        <v>132</v>
      </c>
      <c r="G6" s="271">
        <v>130</v>
      </c>
      <c r="H6" s="271">
        <v>122</v>
      </c>
      <c r="I6" s="271">
        <v>132</v>
      </c>
      <c r="J6" s="271">
        <v>111</v>
      </c>
      <c r="K6" s="271">
        <v>110</v>
      </c>
      <c r="L6" s="271">
        <v>125</v>
      </c>
      <c r="M6" s="271">
        <v>128</v>
      </c>
      <c r="N6" s="271">
        <v>132</v>
      </c>
      <c r="O6" s="271">
        <v>111</v>
      </c>
      <c r="P6" s="271">
        <v>128</v>
      </c>
      <c r="Q6" s="272">
        <v>127</v>
      </c>
      <c r="R6" s="177">
        <f>SUM(F6:Q6)</f>
        <v>1488</v>
      </c>
      <c r="S6" s="781"/>
      <c r="T6" s="780"/>
      <c r="U6" s="758"/>
      <c r="W6" s="761"/>
      <c r="X6" s="788"/>
      <c r="Y6" s="180"/>
      <c r="Z6" s="180"/>
      <c r="AA6" s="751"/>
      <c r="AB6" s="180"/>
      <c r="AC6" s="180"/>
    </row>
    <row r="7" spans="1:35" x14ac:dyDescent="0.15">
      <c r="B7" s="798"/>
      <c r="C7" s="775"/>
      <c r="D7" s="786" t="s">
        <v>208</v>
      </c>
      <c r="E7" s="787"/>
      <c r="F7" s="270">
        <v>154</v>
      </c>
      <c r="G7" s="271">
        <v>150</v>
      </c>
      <c r="H7" s="271">
        <v>155</v>
      </c>
      <c r="I7" s="271">
        <v>154</v>
      </c>
      <c r="J7" s="271">
        <v>148</v>
      </c>
      <c r="K7" s="271">
        <v>145</v>
      </c>
      <c r="L7" s="271">
        <v>128</v>
      </c>
      <c r="M7" s="271">
        <v>150</v>
      </c>
      <c r="N7" s="271">
        <v>128</v>
      </c>
      <c r="O7" s="271">
        <v>150</v>
      </c>
      <c r="P7" s="271">
        <v>154</v>
      </c>
      <c r="Q7" s="272">
        <v>154</v>
      </c>
      <c r="R7" s="177">
        <f>SUM(F7:Q7)</f>
        <v>1770</v>
      </c>
      <c r="S7" s="781"/>
      <c r="T7" s="780"/>
      <c r="U7" s="758"/>
      <c r="W7" s="760"/>
      <c r="X7" s="172"/>
      <c r="Y7" s="752"/>
      <c r="Z7" s="752"/>
      <c r="AA7" s="752"/>
      <c r="AB7" s="752"/>
      <c r="AC7" s="752"/>
      <c r="AD7" s="167"/>
      <c r="AE7" s="167"/>
      <c r="AF7" s="167"/>
      <c r="AG7" s="167"/>
      <c r="AH7" s="167"/>
      <c r="AI7" s="167"/>
    </row>
    <row r="8" spans="1:35" x14ac:dyDescent="0.15">
      <c r="B8" s="798"/>
      <c r="C8" s="775"/>
      <c r="D8" s="753" t="s">
        <v>176</v>
      </c>
      <c r="E8" s="754"/>
      <c r="F8" s="273">
        <v>44</v>
      </c>
      <c r="G8" s="274">
        <v>44</v>
      </c>
      <c r="H8" s="274">
        <v>44</v>
      </c>
      <c r="I8" s="274">
        <v>44</v>
      </c>
      <c r="J8" s="274">
        <v>44</v>
      </c>
      <c r="K8" s="274">
        <v>44</v>
      </c>
      <c r="L8" s="274">
        <v>44</v>
      </c>
      <c r="M8" s="274">
        <v>44</v>
      </c>
      <c r="N8" s="274">
        <v>44</v>
      </c>
      <c r="O8" s="274">
        <v>44</v>
      </c>
      <c r="P8" s="274">
        <v>44</v>
      </c>
      <c r="Q8" s="275">
        <v>44</v>
      </c>
      <c r="R8" s="186">
        <f>SUM(F8:Q8)</f>
        <v>528</v>
      </c>
      <c r="S8" s="781"/>
      <c r="T8" s="780"/>
      <c r="U8" s="758"/>
      <c r="W8" s="843"/>
      <c r="X8" s="276"/>
      <c r="Y8" s="844"/>
      <c r="Z8" s="844"/>
      <c r="AA8" s="277"/>
      <c r="AB8" s="851"/>
      <c r="AC8" s="756"/>
      <c r="AD8" s="167"/>
      <c r="AF8" s="167"/>
      <c r="AG8" s="167"/>
      <c r="AH8" s="167"/>
      <c r="AI8" s="167"/>
    </row>
    <row r="9" spans="1:35" ht="19.5" customHeight="1" thickBot="1" x14ac:dyDescent="0.2">
      <c r="B9" s="798"/>
      <c r="C9" s="775"/>
      <c r="D9" s="762" t="s">
        <v>177</v>
      </c>
      <c r="E9" s="763"/>
      <c r="F9" s="188">
        <f t="shared" ref="F9:R9" si="0">SUM(F4:F8)</f>
        <v>454</v>
      </c>
      <c r="G9" s="189">
        <f t="shared" si="0"/>
        <v>452</v>
      </c>
      <c r="H9" s="189">
        <f t="shared" si="0"/>
        <v>446</v>
      </c>
      <c r="I9" s="189">
        <f t="shared" si="0"/>
        <v>458</v>
      </c>
      <c r="J9" s="189">
        <f t="shared" si="0"/>
        <v>421</v>
      </c>
      <c r="K9" s="189">
        <f t="shared" si="0"/>
        <v>415</v>
      </c>
      <c r="L9" s="189">
        <f t="shared" si="0"/>
        <v>409</v>
      </c>
      <c r="M9" s="189">
        <f t="shared" si="0"/>
        <v>442</v>
      </c>
      <c r="N9" s="189">
        <f t="shared" si="0"/>
        <v>424</v>
      </c>
      <c r="O9" s="189">
        <f t="shared" si="0"/>
        <v>431</v>
      </c>
      <c r="P9" s="189">
        <f t="shared" si="0"/>
        <v>451</v>
      </c>
      <c r="Q9" s="190">
        <f t="shared" si="0"/>
        <v>453</v>
      </c>
      <c r="R9" s="191">
        <f t="shared" si="0"/>
        <v>5256</v>
      </c>
      <c r="S9" s="782"/>
      <c r="T9" s="783"/>
      <c r="U9" s="759"/>
      <c r="V9" s="278">
        <f>IF(ISERROR(ROUNDUP((R9+R12+R13)/R15,1)),"",(ROUNDUP((R9+R12+R13)/R15,1)))</f>
        <v>25.1</v>
      </c>
      <c r="W9" s="852" t="s">
        <v>209</v>
      </c>
      <c r="X9" s="853"/>
      <c r="Y9" s="854"/>
      <c r="Z9" s="279" t="str">
        <f>IF(OR(U4=0,U4=""),"",IF(U4&lt;4,"（6：1）",IF(U4&lt;5,"（5：1）","（3：1）")))</f>
        <v>（6：1）</v>
      </c>
      <c r="AA9" s="216"/>
      <c r="AB9" s="280">
        <f>ROUNDDOWN(IF(OR(U4=0,U4=""),0,IF(U4&lt;4,IF(V9/6&lt;1.1,1.1,V9/6),IF(U4&lt;5,IF(V9/5&lt;1.1,1.1,V9/5),IF(V9/3&lt;1.1,1.1,V9/3)))),1)+IF(AB8="",0,AB8)</f>
        <v>4.0999999999999996</v>
      </c>
      <c r="AC9" s="243"/>
      <c r="AG9" s="167"/>
      <c r="AH9" s="167"/>
      <c r="AI9" s="167"/>
    </row>
    <row r="10" spans="1:35" x14ac:dyDescent="0.15">
      <c r="B10" s="798"/>
      <c r="C10" s="775"/>
      <c r="D10" s="801" t="s">
        <v>179</v>
      </c>
      <c r="E10" s="802"/>
      <c r="F10" s="281">
        <v>66</v>
      </c>
      <c r="G10" s="282">
        <v>60</v>
      </c>
      <c r="H10" s="282">
        <v>65</v>
      </c>
      <c r="I10" s="282">
        <v>59</v>
      </c>
      <c r="J10" s="282">
        <v>58</v>
      </c>
      <c r="K10" s="282">
        <v>52</v>
      </c>
      <c r="L10" s="283">
        <v>58</v>
      </c>
      <c r="M10" s="282">
        <v>60</v>
      </c>
      <c r="N10" s="282">
        <v>66</v>
      </c>
      <c r="O10" s="282">
        <v>58</v>
      </c>
      <c r="P10" s="282">
        <v>59</v>
      </c>
      <c r="Q10" s="284">
        <v>64</v>
      </c>
      <c r="R10" s="199">
        <f>SUM(F10:Q10)</f>
        <v>725</v>
      </c>
      <c r="S10" s="803"/>
      <c r="T10" s="804"/>
      <c r="U10" s="805"/>
      <c r="W10" s="200" t="s">
        <v>210</v>
      </c>
      <c r="X10" s="855" t="s">
        <v>181</v>
      </c>
      <c r="Y10" s="856"/>
      <c r="Z10" s="856"/>
      <c r="AA10" s="856"/>
      <c r="AB10" s="856"/>
      <c r="AC10" s="856"/>
    </row>
    <row r="11" spans="1:35" x14ac:dyDescent="0.15">
      <c r="B11" s="798"/>
      <c r="C11" s="776"/>
      <c r="D11" s="764" t="s">
        <v>182</v>
      </c>
      <c r="E11" s="765"/>
      <c r="F11" s="202">
        <f t="shared" ref="F11:R11" si="1">SUM(F9:F10)</f>
        <v>520</v>
      </c>
      <c r="G11" s="203">
        <f t="shared" si="1"/>
        <v>512</v>
      </c>
      <c r="H11" s="203">
        <f t="shared" si="1"/>
        <v>511</v>
      </c>
      <c r="I11" s="203">
        <f t="shared" si="1"/>
        <v>517</v>
      </c>
      <c r="J11" s="203">
        <f t="shared" si="1"/>
        <v>479</v>
      </c>
      <c r="K11" s="203">
        <f t="shared" si="1"/>
        <v>467</v>
      </c>
      <c r="L11" s="203">
        <f t="shared" si="1"/>
        <v>467</v>
      </c>
      <c r="M11" s="203">
        <f t="shared" si="1"/>
        <v>502</v>
      </c>
      <c r="N11" s="203">
        <f t="shared" si="1"/>
        <v>490</v>
      </c>
      <c r="O11" s="203">
        <f t="shared" si="1"/>
        <v>489</v>
      </c>
      <c r="P11" s="203">
        <f t="shared" si="1"/>
        <v>510</v>
      </c>
      <c r="Q11" s="204">
        <f t="shared" si="1"/>
        <v>517</v>
      </c>
      <c r="R11" s="205">
        <f t="shared" si="1"/>
        <v>5981</v>
      </c>
      <c r="S11" s="806"/>
      <c r="T11" s="807"/>
      <c r="U11" s="808"/>
      <c r="W11" s="206"/>
      <c r="X11" s="856"/>
      <c r="Y11" s="856"/>
      <c r="Z11" s="856"/>
      <c r="AA11" s="856"/>
      <c r="AB11" s="856"/>
      <c r="AC11" s="856"/>
    </row>
    <row r="12" spans="1:35" x14ac:dyDescent="0.15">
      <c r="B12" s="799"/>
      <c r="C12" s="766" t="s">
        <v>81</v>
      </c>
      <c r="D12" s="768" t="s">
        <v>183</v>
      </c>
      <c r="E12" s="769"/>
      <c r="F12" s="285">
        <v>44</v>
      </c>
      <c r="G12" s="286">
        <v>40</v>
      </c>
      <c r="H12" s="286">
        <v>35</v>
      </c>
      <c r="I12" s="286">
        <v>46</v>
      </c>
      <c r="J12" s="286">
        <v>39</v>
      </c>
      <c r="K12" s="286">
        <v>37</v>
      </c>
      <c r="L12" s="286">
        <v>30</v>
      </c>
      <c r="M12" s="286">
        <v>35</v>
      </c>
      <c r="N12" s="286">
        <v>40</v>
      </c>
      <c r="O12" s="286">
        <v>41</v>
      </c>
      <c r="P12" s="286">
        <v>40</v>
      </c>
      <c r="Q12" s="287">
        <v>40</v>
      </c>
      <c r="R12" s="210">
        <f>SUM(F12:Q12)</f>
        <v>467</v>
      </c>
      <c r="S12" s="806"/>
      <c r="T12" s="807"/>
      <c r="U12" s="808"/>
    </row>
    <row r="13" spans="1:35" ht="14.25" thickBot="1" x14ac:dyDescent="0.2">
      <c r="B13" s="799"/>
      <c r="C13" s="767"/>
      <c r="D13" s="770" t="s">
        <v>184</v>
      </c>
      <c r="E13" s="771"/>
      <c r="F13" s="288">
        <v>80</v>
      </c>
      <c r="G13" s="289">
        <v>88</v>
      </c>
      <c r="H13" s="289">
        <v>90</v>
      </c>
      <c r="I13" s="289">
        <v>82</v>
      </c>
      <c r="J13" s="289">
        <v>79</v>
      </c>
      <c r="K13" s="289">
        <v>79</v>
      </c>
      <c r="L13" s="289">
        <v>82</v>
      </c>
      <c r="M13" s="289">
        <v>85</v>
      </c>
      <c r="N13" s="289">
        <v>80</v>
      </c>
      <c r="O13" s="289">
        <v>85</v>
      </c>
      <c r="P13" s="289">
        <v>85</v>
      </c>
      <c r="Q13" s="290">
        <v>88</v>
      </c>
      <c r="R13" s="214">
        <f>SUM(F13:Q13)</f>
        <v>1003</v>
      </c>
      <c r="S13" s="806"/>
      <c r="T13" s="807"/>
      <c r="U13" s="808"/>
      <c r="W13" s="846" t="s">
        <v>211</v>
      </c>
      <c r="X13" s="847"/>
      <c r="Y13" s="291">
        <f>IF(ISERROR(IF(U4&gt;=5,ROUND(R4/R9,2),ROUND((R4+R5)/R9,2))),"",IF(U4&gt;=5,ROUND(R4/R9,2),ROUND((R4+R5)/R9,2)))</f>
        <v>0.28000000000000003</v>
      </c>
      <c r="Z13" s="201"/>
      <c r="AA13" s="201"/>
      <c r="AB13" s="201"/>
      <c r="AC13" s="201"/>
    </row>
    <row r="14" spans="1:35" ht="14.25" thickTop="1" x14ac:dyDescent="0.15">
      <c r="B14" s="800"/>
      <c r="C14" s="789" t="s">
        <v>185</v>
      </c>
      <c r="D14" s="790"/>
      <c r="E14" s="791"/>
      <c r="F14" s="202">
        <f t="shared" ref="F14:R14" si="2">SUM(F11:F13)</f>
        <v>644</v>
      </c>
      <c r="G14" s="203">
        <f t="shared" si="2"/>
        <v>640</v>
      </c>
      <c r="H14" s="203">
        <f t="shared" si="2"/>
        <v>636</v>
      </c>
      <c r="I14" s="203">
        <f t="shared" si="2"/>
        <v>645</v>
      </c>
      <c r="J14" s="203">
        <f t="shared" si="2"/>
        <v>597</v>
      </c>
      <c r="K14" s="203">
        <f t="shared" si="2"/>
        <v>583</v>
      </c>
      <c r="L14" s="203">
        <f t="shared" si="2"/>
        <v>579</v>
      </c>
      <c r="M14" s="203">
        <f t="shared" si="2"/>
        <v>622</v>
      </c>
      <c r="N14" s="203">
        <f t="shared" si="2"/>
        <v>610</v>
      </c>
      <c r="O14" s="203">
        <f t="shared" si="2"/>
        <v>615</v>
      </c>
      <c r="P14" s="203">
        <f t="shared" si="2"/>
        <v>635</v>
      </c>
      <c r="Q14" s="204">
        <f t="shared" si="2"/>
        <v>645</v>
      </c>
      <c r="R14" s="205">
        <f t="shared" si="2"/>
        <v>7451</v>
      </c>
      <c r="S14" s="806"/>
      <c r="T14" s="807"/>
      <c r="U14" s="808"/>
      <c r="Z14" s="201"/>
      <c r="AA14" s="201"/>
    </row>
    <row r="15" spans="1:35" x14ac:dyDescent="0.15">
      <c r="B15" s="792" t="s">
        <v>186</v>
      </c>
      <c r="C15" s="793"/>
      <c r="D15" s="793"/>
      <c r="E15" s="794"/>
      <c r="F15" s="292">
        <v>22</v>
      </c>
      <c r="G15" s="293">
        <v>23</v>
      </c>
      <c r="H15" s="293">
        <v>22</v>
      </c>
      <c r="I15" s="293">
        <v>23</v>
      </c>
      <c r="J15" s="293">
        <v>23</v>
      </c>
      <c r="K15" s="293">
        <v>22</v>
      </c>
      <c r="L15" s="293">
        <v>23</v>
      </c>
      <c r="M15" s="293">
        <v>22</v>
      </c>
      <c r="N15" s="293">
        <v>23</v>
      </c>
      <c r="O15" s="293">
        <v>23</v>
      </c>
      <c r="P15" s="293">
        <v>20</v>
      </c>
      <c r="Q15" s="294">
        <v>23</v>
      </c>
      <c r="R15" s="220">
        <f>SUM(F15:Q15)</f>
        <v>269</v>
      </c>
      <c r="S15" s="809"/>
      <c r="T15" s="810"/>
      <c r="U15" s="811"/>
      <c r="Z15" s="221"/>
      <c r="AF15" s="221"/>
      <c r="AG15" s="221"/>
      <c r="AH15" s="221"/>
      <c r="AI15" s="221"/>
    </row>
    <row r="16" spans="1:35" x14ac:dyDescent="0.15">
      <c r="A16" s="223"/>
      <c r="B16" s="223"/>
      <c r="C16" s="223"/>
      <c r="D16" s="223"/>
      <c r="E16" s="223"/>
      <c r="F16" s="223"/>
      <c r="G16" s="223"/>
      <c r="H16" s="224"/>
      <c r="I16" s="224"/>
      <c r="J16" s="224"/>
      <c r="K16" s="224"/>
      <c r="L16" s="224"/>
      <c r="M16" s="224"/>
      <c r="N16" s="224"/>
      <c r="O16" s="224"/>
      <c r="P16" s="224"/>
      <c r="Q16" s="224"/>
      <c r="R16" s="223"/>
      <c r="S16" s="223"/>
      <c r="T16" s="223"/>
      <c r="U16" s="223"/>
      <c r="V16" s="223"/>
      <c r="W16" s="223"/>
      <c r="X16" s="223"/>
      <c r="Y16" s="223"/>
      <c r="Z16" s="223"/>
      <c r="AA16" s="223"/>
      <c r="AB16" s="223"/>
      <c r="AC16" s="223"/>
      <c r="AD16" s="223"/>
      <c r="AE16" s="223"/>
      <c r="AF16" s="223"/>
      <c r="AG16" s="223"/>
    </row>
    <row r="17" spans="2:35" ht="14.25" thickBot="1" x14ac:dyDescent="0.2">
      <c r="C17" s="225"/>
      <c r="D17" s="225"/>
      <c r="V17" s="226"/>
    </row>
    <row r="18" spans="2:35" ht="21" x14ac:dyDescent="0.15">
      <c r="B18" s="744"/>
      <c r="C18" s="745"/>
      <c r="D18" s="746" t="s">
        <v>226</v>
      </c>
      <c r="E18" s="747"/>
      <c r="F18" s="162" t="s">
        <v>1</v>
      </c>
      <c r="G18" s="163" t="s">
        <v>2</v>
      </c>
      <c r="H18" s="163" t="s">
        <v>3</v>
      </c>
      <c r="I18" s="163" t="s">
        <v>4</v>
      </c>
      <c r="J18" s="163" t="s">
        <v>5</v>
      </c>
      <c r="K18" s="163" t="s">
        <v>6</v>
      </c>
      <c r="L18" s="163" t="s">
        <v>7</v>
      </c>
      <c r="M18" s="163" t="s">
        <v>8</v>
      </c>
      <c r="N18" s="163" t="s">
        <v>9</v>
      </c>
      <c r="O18" s="163" t="s">
        <v>10</v>
      </c>
      <c r="P18" s="163" t="s">
        <v>11</v>
      </c>
      <c r="Q18" s="164" t="s">
        <v>12</v>
      </c>
      <c r="R18" s="227" t="s">
        <v>13</v>
      </c>
      <c r="S18" s="795" t="s">
        <v>167</v>
      </c>
      <c r="T18" s="796"/>
      <c r="U18" s="166" t="s">
        <v>168</v>
      </c>
      <c r="W18" s="750"/>
      <c r="X18" s="751"/>
      <c r="Y18" s="751"/>
      <c r="Z18" s="751"/>
      <c r="AA18" s="751"/>
      <c r="AB18" s="751"/>
      <c r="AC18" s="751"/>
      <c r="AD18" s="751"/>
      <c r="AE18" s="751"/>
      <c r="AF18" s="751"/>
      <c r="AG18" s="751"/>
      <c r="AH18" s="221"/>
      <c r="AI18" s="221"/>
    </row>
    <row r="19" spans="2:35" ht="14.25" x14ac:dyDescent="0.15">
      <c r="B19" s="797" t="s">
        <v>169</v>
      </c>
      <c r="C19" s="774" t="s">
        <v>187</v>
      </c>
      <c r="D19" s="777" t="s">
        <v>188</v>
      </c>
      <c r="E19" s="778"/>
      <c r="F19" s="267">
        <v>250</v>
      </c>
      <c r="G19" s="268">
        <v>248</v>
      </c>
      <c r="H19" s="268">
        <v>245</v>
      </c>
      <c r="I19" s="268">
        <v>256</v>
      </c>
      <c r="J19" s="268">
        <v>261</v>
      </c>
      <c r="K19" s="268">
        <v>238</v>
      </c>
      <c r="L19" s="268">
        <v>253</v>
      </c>
      <c r="M19" s="268">
        <v>249</v>
      </c>
      <c r="N19" s="268">
        <v>241</v>
      </c>
      <c r="O19" s="268">
        <v>261</v>
      </c>
      <c r="P19" s="268">
        <v>252</v>
      </c>
      <c r="Q19" s="269">
        <v>250</v>
      </c>
      <c r="R19" s="228">
        <f>SUM(F19:Q19)</f>
        <v>3004</v>
      </c>
      <c r="S19" s="781">
        <f>IF(ISERROR(R28/R32),"",ROUNDUP(R28/R32,1))</f>
        <v>29.700000000000003</v>
      </c>
      <c r="T19" s="833"/>
      <c r="U19" s="865">
        <f>IF(ISERROR(ROUND((R19*6+R20*5+R21*4+R22*3)/R23,1)),"",ROUND((R19*6+R20*5+R21*4+R22*3)/R23,1))</f>
        <v>5.3</v>
      </c>
      <c r="W19" s="760"/>
      <c r="X19" s="229"/>
      <c r="Y19" s="173"/>
      <c r="Z19" s="173"/>
      <c r="AA19" s="784"/>
      <c r="AB19" s="173"/>
      <c r="AC19" s="173"/>
      <c r="AD19" s="784"/>
      <c r="AE19" s="173"/>
      <c r="AF19" s="784"/>
      <c r="AG19" s="173"/>
      <c r="AH19" s="167"/>
      <c r="AI19" s="167"/>
    </row>
    <row r="20" spans="2:35" x14ac:dyDescent="0.15">
      <c r="B20" s="798"/>
      <c r="C20" s="775"/>
      <c r="D20" s="786" t="s">
        <v>189</v>
      </c>
      <c r="E20" s="787"/>
      <c r="F20" s="270">
        <v>189</v>
      </c>
      <c r="G20" s="271">
        <v>189</v>
      </c>
      <c r="H20" s="271">
        <v>190</v>
      </c>
      <c r="I20" s="271">
        <v>192</v>
      </c>
      <c r="J20" s="271">
        <v>199</v>
      </c>
      <c r="K20" s="271">
        <v>198</v>
      </c>
      <c r="L20" s="271">
        <v>199</v>
      </c>
      <c r="M20" s="271">
        <v>192</v>
      </c>
      <c r="N20" s="271">
        <v>200</v>
      </c>
      <c r="O20" s="271">
        <v>202</v>
      </c>
      <c r="P20" s="271">
        <v>195</v>
      </c>
      <c r="Q20" s="272">
        <v>194</v>
      </c>
      <c r="R20" s="230">
        <f>SUM(F20:Q20)</f>
        <v>2339</v>
      </c>
      <c r="S20" s="781"/>
      <c r="T20" s="833"/>
      <c r="U20" s="866"/>
      <c r="W20" s="760"/>
      <c r="X20" s="231"/>
      <c r="Y20" s="178"/>
      <c r="Z20" s="178"/>
      <c r="AA20" s="785"/>
      <c r="AB20" s="178"/>
      <c r="AC20" s="178"/>
      <c r="AD20" s="785"/>
      <c r="AE20" s="752"/>
      <c r="AF20" s="785"/>
      <c r="AG20" s="752"/>
    </row>
    <row r="21" spans="2:35" x14ac:dyDescent="0.15">
      <c r="B21" s="798"/>
      <c r="C21" s="775"/>
      <c r="D21" s="786" t="s">
        <v>212</v>
      </c>
      <c r="E21" s="787"/>
      <c r="F21" s="270">
        <v>40</v>
      </c>
      <c r="G21" s="271">
        <v>40</v>
      </c>
      <c r="H21" s="271">
        <v>40</v>
      </c>
      <c r="I21" s="271">
        <v>40</v>
      </c>
      <c r="J21" s="271">
        <v>40</v>
      </c>
      <c r="K21" s="271">
        <v>40</v>
      </c>
      <c r="L21" s="271">
        <v>40</v>
      </c>
      <c r="M21" s="271">
        <v>40</v>
      </c>
      <c r="N21" s="271">
        <v>40</v>
      </c>
      <c r="O21" s="271">
        <v>40</v>
      </c>
      <c r="P21" s="271">
        <v>40</v>
      </c>
      <c r="Q21" s="272">
        <v>40</v>
      </c>
      <c r="R21" s="230">
        <f>SUM(F21:Q21)</f>
        <v>480</v>
      </c>
      <c r="S21" s="781"/>
      <c r="T21" s="833"/>
      <c r="U21" s="866"/>
      <c r="W21" s="840"/>
      <c r="X21" s="232"/>
      <c r="Y21" s="178"/>
      <c r="Z21" s="181"/>
      <c r="AA21" s="785"/>
      <c r="AB21" s="181"/>
      <c r="AC21" s="181"/>
      <c r="AD21" s="785"/>
      <c r="AE21" s="752"/>
      <c r="AF21" s="785"/>
      <c r="AG21" s="752"/>
    </row>
    <row r="22" spans="2:35" x14ac:dyDescent="0.15">
      <c r="B22" s="798"/>
      <c r="C22" s="775"/>
      <c r="D22" s="753" t="s">
        <v>213</v>
      </c>
      <c r="E22" s="754"/>
      <c r="F22" s="273">
        <v>35</v>
      </c>
      <c r="G22" s="274">
        <v>35</v>
      </c>
      <c r="H22" s="274">
        <v>35</v>
      </c>
      <c r="I22" s="274">
        <v>35</v>
      </c>
      <c r="J22" s="274">
        <v>35</v>
      </c>
      <c r="K22" s="274">
        <v>35</v>
      </c>
      <c r="L22" s="274">
        <v>35</v>
      </c>
      <c r="M22" s="274">
        <v>35</v>
      </c>
      <c r="N22" s="274">
        <v>35</v>
      </c>
      <c r="O22" s="274">
        <v>35</v>
      </c>
      <c r="P22" s="274">
        <v>35</v>
      </c>
      <c r="Q22" s="275">
        <v>35</v>
      </c>
      <c r="R22" s="233">
        <f>SUM(F22:Q22)</f>
        <v>420</v>
      </c>
      <c r="S22" s="834"/>
      <c r="T22" s="833"/>
      <c r="U22" s="866"/>
      <c r="W22" s="829"/>
      <c r="X22" s="229"/>
      <c r="Y22" s="234"/>
      <c r="Z22" s="181"/>
      <c r="AA22" s="751"/>
      <c r="AB22" s="234"/>
      <c r="AC22" s="181"/>
      <c r="AD22" s="751"/>
      <c r="AE22" s="181"/>
      <c r="AF22" s="751"/>
      <c r="AG22" s="181"/>
    </row>
    <row r="23" spans="2:35" ht="19.5" customHeight="1" thickBot="1" x14ac:dyDescent="0.2">
      <c r="B23" s="798"/>
      <c r="C23" s="775"/>
      <c r="D23" s="762" t="s">
        <v>177</v>
      </c>
      <c r="E23" s="763"/>
      <c r="F23" s="188">
        <f t="shared" ref="F23:R23" si="3">SUM(F19:F22)</f>
        <v>514</v>
      </c>
      <c r="G23" s="189">
        <f t="shared" si="3"/>
        <v>512</v>
      </c>
      <c r="H23" s="189">
        <f t="shared" si="3"/>
        <v>510</v>
      </c>
      <c r="I23" s="189">
        <f t="shared" si="3"/>
        <v>523</v>
      </c>
      <c r="J23" s="189">
        <f t="shared" si="3"/>
        <v>535</v>
      </c>
      <c r="K23" s="189">
        <f t="shared" si="3"/>
        <v>511</v>
      </c>
      <c r="L23" s="189">
        <f t="shared" si="3"/>
        <v>527</v>
      </c>
      <c r="M23" s="189">
        <f t="shared" si="3"/>
        <v>516</v>
      </c>
      <c r="N23" s="189">
        <f t="shared" si="3"/>
        <v>516</v>
      </c>
      <c r="O23" s="189">
        <f t="shared" si="3"/>
        <v>538</v>
      </c>
      <c r="P23" s="189">
        <f t="shared" si="3"/>
        <v>522</v>
      </c>
      <c r="Q23" s="190">
        <f t="shared" si="3"/>
        <v>519</v>
      </c>
      <c r="R23" s="235">
        <f t="shared" si="3"/>
        <v>6243</v>
      </c>
      <c r="S23" s="834"/>
      <c r="T23" s="833"/>
      <c r="U23" s="839"/>
      <c r="W23" s="843"/>
      <c r="X23" s="236"/>
      <c r="Y23" s="848"/>
      <c r="Z23" s="848"/>
      <c r="AA23" s="848"/>
      <c r="AB23" s="848"/>
      <c r="AC23" s="737"/>
      <c r="AD23" s="737"/>
      <c r="AE23" s="737"/>
      <c r="AF23" s="849"/>
      <c r="AG23" s="849"/>
    </row>
    <row r="24" spans="2:35" x14ac:dyDescent="0.15">
      <c r="B24" s="798"/>
      <c r="C24" s="775"/>
      <c r="D24" s="841" t="s">
        <v>191</v>
      </c>
      <c r="E24" s="237" t="s">
        <v>192</v>
      </c>
      <c r="F24" s="295">
        <v>189</v>
      </c>
      <c r="G24" s="296">
        <v>189</v>
      </c>
      <c r="H24" s="296">
        <v>150</v>
      </c>
      <c r="I24" s="296">
        <v>158</v>
      </c>
      <c r="J24" s="296">
        <v>170</v>
      </c>
      <c r="K24" s="296">
        <v>177</v>
      </c>
      <c r="L24" s="296">
        <v>170</v>
      </c>
      <c r="M24" s="296">
        <v>189</v>
      </c>
      <c r="N24" s="296">
        <v>189</v>
      </c>
      <c r="O24" s="296">
        <v>190</v>
      </c>
      <c r="P24" s="296">
        <v>170</v>
      </c>
      <c r="Q24" s="297">
        <v>158</v>
      </c>
      <c r="R24" s="241">
        <f>SUM(F24:Q24)</f>
        <v>2099</v>
      </c>
      <c r="S24" s="835"/>
      <c r="T24" s="836"/>
      <c r="U24" s="738"/>
      <c r="V24" s="298"/>
      <c r="W24" s="852" t="s">
        <v>193</v>
      </c>
      <c r="X24" s="853"/>
      <c r="Y24" s="853"/>
      <c r="Z24" s="854"/>
      <c r="AA24" s="857" t="str">
        <f>IF(AND(R23=0,R27&gt;0,R29+R30=0),"宿直1人",IF(OR(V24=0,V24=""),"",IF(V24&lt;=60,1,IF(V24&lt;=100,2,IF(V24&lt;=140,3,"")))))</f>
        <v/>
      </c>
      <c r="AB24" s="858"/>
      <c r="AC24" s="243"/>
    </row>
    <row r="25" spans="2:35" x14ac:dyDescent="0.15">
      <c r="B25" s="798"/>
      <c r="C25" s="775"/>
      <c r="D25" s="850"/>
      <c r="E25" s="244" t="s">
        <v>194</v>
      </c>
      <c r="F25" s="299">
        <v>110</v>
      </c>
      <c r="G25" s="300">
        <v>120</v>
      </c>
      <c r="H25" s="300">
        <v>101</v>
      </c>
      <c r="I25" s="300">
        <v>123</v>
      </c>
      <c r="J25" s="300">
        <v>120</v>
      </c>
      <c r="K25" s="300">
        <v>110</v>
      </c>
      <c r="L25" s="300">
        <v>115</v>
      </c>
      <c r="M25" s="300">
        <v>135</v>
      </c>
      <c r="N25" s="300">
        <v>105</v>
      </c>
      <c r="O25" s="300">
        <v>125</v>
      </c>
      <c r="P25" s="300">
        <v>120</v>
      </c>
      <c r="Q25" s="301">
        <v>100</v>
      </c>
      <c r="R25" s="248">
        <f>SUM(F25:Q25)</f>
        <v>1384</v>
      </c>
      <c r="S25" s="859"/>
      <c r="T25" s="862"/>
      <c r="U25" s="738"/>
    </row>
    <row r="26" spans="2:35" x14ac:dyDescent="0.15">
      <c r="B26" s="798"/>
      <c r="C26" s="775"/>
      <c r="D26" s="812" t="s">
        <v>14</v>
      </c>
      <c r="E26" s="813"/>
      <c r="F26" s="302">
        <v>82</v>
      </c>
      <c r="G26" s="303">
        <v>89</v>
      </c>
      <c r="H26" s="303">
        <v>90</v>
      </c>
      <c r="I26" s="303">
        <v>98</v>
      </c>
      <c r="J26" s="303">
        <v>95</v>
      </c>
      <c r="K26" s="303">
        <v>97</v>
      </c>
      <c r="L26" s="303">
        <v>94</v>
      </c>
      <c r="M26" s="303">
        <v>89</v>
      </c>
      <c r="N26" s="303">
        <v>85</v>
      </c>
      <c r="O26" s="303">
        <v>98</v>
      </c>
      <c r="P26" s="303">
        <v>89</v>
      </c>
      <c r="Q26" s="304">
        <v>95</v>
      </c>
      <c r="R26" s="252">
        <f>SUM(F26:Q26)</f>
        <v>1101</v>
      </c>
      <c r="S26" s="860"/>
      <c r="T26" s="863"/>
      <c r="U26" s="738"/>
      <c r="W26" s="731"/>
      <c r="X26" s="752"/>
      <c r="Y26" s="215"/>
    </row>
    <row r="27" spans="2:35" x14ac:dyDescent="0.15">
      <c r="B27" s="798"/>
      <c r="C27" s="775"/>
      <c r="D27" s="814" t="s">
        <v>195</v>
      </c>
      <c r="E27" s="815"/>
      <c r="F27" s="253">
        <f t="shared" ref="F27:R27" si="4">SUM(F24:F26)</f>
        <v>381</v>
      </c>
      <c r="G27" s="254">
        <f t="shared" si="4"/>
        <v>398</v>
      </c>
      <c r="H27" s="254">
        <f t="shared" si="4"/>
        <v>341</v>
      </c>
      <c r="I27" s="254">
        <f t="shared" si="4"/>
        <v>379</v>
      </c>
      <c r="J27" s="254">
        <f t="shared" si="4"/>
        <v>385</v>
      </c>
      <c r="K27" s="254">
        <f t="shared" si="4"/>
        <v>384</v>
      </c>
      <c r="L27" s="254">
        <f t="shared" si="4"/>
        <v>379</v>
      </c>
      <c r="M27" s="254">
        <f t="shared" si="4"/>
        <v>413</v>
      </c>
      <c r="N27" s="254">
        <f t="shared" si="4"/>
        <v>379</v>
      </c>
      <c r="O27" s="254">
        <f t="shared" si="4"/>
        <v>413</v>
      </c>
      <c r="P27" s="254">
        <f t="shared" si="4"/>
        <v>379</v>
      </c>
      <c r="Q27" s="255">
        <f t="shared" si="4"/>
        <v>353</v>
      </c>
      <c r="R27" s="256">
        <f t="shared" si="4"/>
        <v>4584</v>
      </c>
      <c r="S27" s="860"/>
      <c r="T27" s="863"/>
      <c r="U27" s="738"/>
    </row>
    <row r="28" spans="2:35" ht="14.25" thickBot="1" x14ac:dyDescent="0.2">
      <c r="B28" s="798"/>
      <c r="C28" s="776"/>
      <c r="D28" s="764" t="s">
        <v>182</v>
      </c>
      <c r="E28" s="765"/>
      <c r="F28" s="257">
        <f t="shared" ref="F28:R28" si="5">SUM(F27,F23)</f>
        <v>895</v>
      </c>
      <c r="G28" s="258">
        <f t="shared" si="5"/>
        <v>910</v>
      </c>
      <c r="H28" s="258">
        <f t="shared" si="5"/>
        <v>851</v>
      </c>
      <c r="I28" s="258">
        <f t="shared" si="5"/>
        <v>902</v>
      </c>
      <c r="J28" s="258">
        <f t="shared" si="5"/>
        <v>920</v>
      </c>
      <c r="K28" s="258">
        <f t="shared" si="5"/>
        <v>895</v>
      </c>
      <c r="L28" s="258">
        <f t="shared" si="5"/>
        <v>906</v>
      </c>
      <c r="M28" s="258">
        <f t="shared" si="5"/>
        <v>929</v>
      </c>
      <c r="N28" s="258">
        <f t="shared" si="5"/>
        <v>895</v>
      </c>
      <c r="O28" s="258">
        <f t="shared" si="5"/>
        <v>951</v>
      </c>
      <c r="P28" s="258">
        <f t="shared" si="5"/>
        <v>901</v>
      </c>
      <c r="Q28" s="259">
        <f t="shared" si="5"/>
        <v>872</v>
      </c>
      <c r="R28" s="260">
        <f t="shared" si="5"/>
        <v>10827</v>
      </c>
      <c r="S28" s="861"/>
      <c r="T28" s="864"/>
      <c r="U28" s="738"/>
      <c r="V28" s="178"/>
      <c r="W28" s="305" t="str">
        <f>IF(OR($Y$19="Ⅰ",$Y$19="Ⅱ",$Y$19="Ⅲ",AB19="Ⅰ",AB19="Ⅱ",AB19="Ⅲ"),IF($T$25&lt;=20,1,IF($T$25&lt;=40,2,IF($T$25&lt;=60,3,IF($T$25&lt;=100,4,IF($T$25&lt;=140,5,""))))),"")</f>
        <v/>
      </c>
    </row>
    <row r="29" spans="2:35" x14ac:dyDescent="0.15">
      <c r="B29" s="798"/>
      <c r="C29" s="775" t="s">
        <v>81</v>
      </c>
      <c r="D29" s="768" t="s">
        <v>183</v>
      </c>
      <c r="E29" s="769"/>
      <c r="F29" s="299">
        <v>44</v>
      </c>
      <c r="G29" s="300">
        <v>40</v>
      </c>
      <c r="H29" s="300">
        <v>35</v>
      </c>
      <c r="I29" s="300">
        <v>46</v>
      </c>
      <c r="J29" s="300">
        <v>39</v>
      </c>
      <c r="K29" s="300">
        <v>37</v>
      </c>
      <c r="L29" s="300">
        <v>30</v>
      </c>
      <c r="M29" s="300">
        <v>35</v>
      </c>
      <c r="N29" s="300">
        <v>40</v>
      </c>
      <c r="O29" s="300">
        <v>41</v>
      </c>
      <c r="P29" s="300">
        <v>40</v>
      </c>
      <c r="Q29" s="301">
        <v>40</v>
      </c>
      <c r="R29" s="263">
        <f>SUM(F29:Q29)</f>
        <v>467</v>
      </c>
      <c r="S29" s="823"/>
      <c r="T29" s="824"/>
      <c r="U29" s="738"/>
      <c r="V29" s="306"/>
      <c r="W29" s="305"/>
    </row>
    <row r="30" spans="2:35" ht="14.25" thickBot="1" x14ac:dyDescent="0.2">
      <c r="B30" s="798"/>
      <c r="C30" s="767"/>
      <c r="D30" s="770" t="s">
        <v>184</v>
      </c>
      <c r="E30" s="771"/>
      <c r="F30" s="288">
        <v>80</v>
      </c>
      <c r="G30" s="289">
        <v>88</v>
      </c>
      <c r="H30" s="289">
        <v>90</v>
      </c>
      <c r="I30" s="289">
        <v>82</v>
      </c>
      <c r="J30" s="289">
        <v>79</v>
      </c>
      <c r="K30" s="289">
        <v>79</v>
      </c>
      <c r="L30" s="289">
        <v>82</v>
      </c>
      <c r="M30" s="289">
        <v>85</v>
      </c>
      <c r="N30" s="289">
        <v>80</v>
      </c>
      <c r="O30" s="289">
        <v>85</v>
      </c>
      <c r="P30" s="289">
        <v>85</v>
      </c>
      <c r="Q30" s="290">
        <v>88</v>
      </c>
      <c r="R30" s="214">
        <f>SUM(F30:Q30)</f>
        <v>1003</v>
      </c>
      <c r="S30" s="825"/>
      <c r="T30" s="826"/>
      <c r="U30" s="738"/>
      <c r="X30" s="201"/>
      <c r="Y30" s="201"/>
      <c r="Z30" s="201"/>
      <c r="AA30" s="201"/>
      <c r="AC30" s="201"/>
    </row>
    <row r="31" spans="2:35" ht="14.25" thickTop="1" x14ac:dyDescent="0.15">
      <c r="B31" s="822"/>
      <c r="C31" s="789" t="s">
        <v>185</v>
      </c>
      <c r="D31" s="790"/>
      <c r="E31" s="791"/>
      <c r="F31" s="202">
        <f t="shared" ref="F31:R31" si="6">SUM(F28:F30)</f>
        <v>1019</v>
      </c>
      <c r="G31" s="203">
        <f t="shared" si="6"/>
        <v>1038</v>
      </c>
      <c r="H31" s="203">
        <f t="shared" si="6"/>
        <v>976</v>
      </c>
      <c r="I31" s="203">
        <f t="shared" si="6"/>
        <v>1030</v>
      </c>
      <c r="J31" s="203">
        <f t="shared" si="6"/>
        <v>1038</v>
      </c>
      <c r="K31" s="203">
        <f t="shared" si="6"/>
        <v>1011</v>
      </c>
      <c r="L31" s="203">
        <f t="shared" si="6"/>
        <v>1018</v>
      </c>
      <c r="M31" s="203">
        <f t="shared" si="6"/>
        <v>1049</v>
      </c>
      <c r="N31" s="203">
        <f t="shared" si="6"/>
        <v>1015</v>
      </c>
      <c r="O31" s="203">
        <f t="shared" si="6"/>
        <v>1077</v>
      </c>
      <c r="P31" s="203">
        <f t="shared" si="6"/>
        <v>1026</v>
      </c>
      <c r="Q31" s="204">
        <f t="shared" si="6"/>
        <v>1000</v>
      </c>
      <c r="R31" s="205">
        <f t="shared" si="6"/>
        <v>12297</v>
      </c>
      <c r="S31" s="825"/>
      <c r="T31" s="826"/>
      <c r="U31" s="738"/>
      <c r="X31" s="201"/>
      <c r="Y31" s="201"/>
      <c r="Z31" s="201"/>
      <c r="AA31" s="201"/>
      <c r="AC31" s="201"/>
    </row>
    <row r="32" spans="2:35" x14ac:dyDescent="0.15">
      <c r="B32" s="792" t="s">
        <v>186</v>
      </c>
      <c r="C32" s="793"/>
      <c r="D32" s="793"/>
      <c r="E32" s="794"/>
      <c r="F32" s="292">
        <v>30</v>
      </c>
      <c r="G32" s="293">
        <v>31</v>
      </c>
      <c r="H32" s="293">
        <v>30</v>
      </c>
      <c r="I32" s="293">
        <v>31</v>
      </c>
      <c r="J32" s="293">
        <v>31</v>
      </c>
      <c r="K32" s="293">
        <v>30</v>
      </c>
      <c r="L32" s="293">
        <v>31</v>
      </c>
      <c r="M32" s="293">
        <v>30</v>
      </c>
      <c r="N32" s="293">
        <v>31</v>
      </c>
      <c r="O32" s="293">
        <v>31</v>
      </c>
      <c r="P32" s="293">
        <v>28</v>
      </c>
      <c r="Q32" s="294">
        <v>31</v>
      </c>
      <c r="R32" s="220">
        <f>SUM(F32:Q32)</f>
        <v>365</v>
      </c>
      <c r="S32" s="827"/>
      <c r="T32" s="828"/>
      <c r="U32" s="739"/>
    </row>
    <row r="33" spans="2:35" x14ac:dyDescent="0.15">
      <c r="B33" s="225" t="s">
        <v>0</v>
      </c>
      <c r="C33" s="265" t="s">
        <v>198</v>
      </c>
      <c r="D33" s="225"/>
      <c r="H33" s="266"/>
      <c r="I33" s="266"/>
      <c r="J33" s="266"/>
      <c r="K33" s="266"/>
      <c r="L33" s="266"/>
      <c r="M33" s="266"/>
      <c r="N33" s="266"/>
      <c r="O33" s="266"/>
      <c r="P33" s="266"/>
      <c r="Q33" s="266"/>
    </row>
    <row r="34" spans="2:35" x14ac:dyDescent="0.15">
      <c r="B34" s="225"/>
      <c r="C34" s="225" t="s">
        <v>199</v>
      </c>
      <c r="D34" s="225"/>
      <c r="H34" s="266"/>
      <c r="I34" s="266"/>
      <c r="J34" s="266"/>
      <c r="K34" s="266"/>
      <c r="L34" s="266"/>
      <c r="M34" s="266"/>
      <c r="N34" s="266"/>
      <c r="O34" s="266"/>
      <c r="P34" s="266"/>
      <c r="Q34" s="266"/>
    </row>
    <row r="35" spans="2:35" x14ac:dyDescent="0.15">
      <c r="C35" s="225" t="s">
        <v>200</v>
      </c>
      <c r="D35" s="225"/>
    </row>
    <row r="36" spans="2:35" x14ac:dyDescent="0.15">
      <c r="C36" s="225" t="s">
        <v>201</v>
      </c>
      <c r="D36" s="225"/>
    </row>
    <row r="37" spans="2:35" x14ac:dyDescent="0.15">
      <c r="C37" s="225" t="s">
        <v>202</v>
      </c>
      <c r="D37" s="225"/>
    </row>
    <row r="38" spans="2:35" x14ac:dyDescent="0.15">
      <c r="C38" s="225" t="s">
        <v>203</v>
      </c>
      <c r="D38" s="225"/>
    </row>
    <row r="39" spans="2:35" x14ac:dyDescent="0.15">
      <c r="D39" s="225"/>
    </row>
    <row r="40" spans="2:35" x14ac:dyDescent="0.15">
      <c r="D40" s="225"/>
    </row>
    <row r="43" spans="2:35" x14ac:dyDescent="0.15">
      <c r="E43" s="160" t="s">
        <v>214</v>
      </c>
    </row>
    <row r="44" spans="2:35" x14ac:dyDescent="0.15">
      <c r="F44" s="160" t="s">
        <v>228</v>
      </c>
    </row>
    <row r="45" spans="2:35" x14ac:dyDescent="0.15">
      <c r="G45" s="160" t="s">
        <v>229</v>
      </c>
    </row>
    <row r="46" spans="2:35" x14ac:dyDescent="0.15">
      <c r="G46" s="761" t="s">
        <v>215</v>
      </c>
      <c r="H46" s="761"/>
      <c r="I46" s="761"/>
      <c r="J46" s="761"/>
      <c r="K46" s="761"/>
      <c r="L46" s="761"/>
      <c r="M46" s="761"/>
      <c r="N46" s="761"/>
      <c r="O46" s="761"/>
      <c r="P46" s="761"/>
      <c r="Q46" s="761"/>
      <c r="R46" s="761"/>
      <c r="S46" s="761"/>
      <c r="T46" s="761"/>
      <c r="U46" s="761"/>
      <c r="V46" s="761"/>
      <c r="W46" s="761"/>
      <c r="X46" s="761"/>
      <c r="Y46" s="761"/>
      <c r="Z46" s="761"/>
      <c r="AA46" s="761"/>
      <c r="AB46" s="761"/>
      <c r="AC46" s="761"/>
      <c r="AD46" s="761"/>
      <c r="AE46" s="761"/>
      <c r="AF46" s="761"/>
      <c r="AG46" s="761"/>
      <c r="AH46" s="761"/>
      <c r="AI46" s="761"/>
    </row>
    <row r="47" spans="2:35" x14ac:dyDescent="0.15">
      <c r="G47" s="761"/>
      <c r="H47" s="761"/>
      <c r="I47" s="761"/>
      <c r="J47" s="761"/>
      <c r="K47" s="761"/>
      <c r="L47" s="761"/>
      <c r="M47" s="761"/>
      <c r="N47" s="761"/>
      <c r="O47" s="761"/>
      <c r="P47" s="761"/>
      <c r="Q47" s="761"/>
      <c r="R47" s="761"/>
      <c r="S47" s="761"/>
      <c r="T47" s="761"/>
      <c r="U47" s="761"/>
      <c r="V47" s="761"/>
      <c r="W47" s="761"/>
      <c r="X47" s="761"/>
      <c r="Y47" s="761"/>
      <c r="Z47" s="761"/>
      <c r="AA47" s="761"/>
      <c r="AB47" s="761"/>
      <c r="AC47" s="761"/>
      <c r="AD47" s="761"/>
      <c r="AE47" s="761"/>
      <c r="AF47" s="761"/>
      <c r="AG47" s="761"/>
      <c r="AH47" s="761"/>
      <c r="AI47" s="761"/>
    </row>
    <row r="49" spans="6:35" x14ac:dyDescent="0.15">
      <c r="F49" s="160" t="s">
        <v>216</v>
      </c>
    </row>
    <row r="50" spans="6:35" x14ac:dyDescent="0.15">
      <c r="G50" s="160" t="s">
        <v>217</v>
      </c>
    </row>
    <row r="51" spans="6:35" x14ac:dyDescent="0.15">
      <c r="G51" s="160" t="s">
        <v>218</v>
      </c>
    </row>
    <row r="52" spans="6:35" x14ac:dyDescent="0.15">
      <c r="G52" s="160" t="s">
        <v>219</v>
      </c>
    </row>
    <row r="53" spans="6:35" x14ac:dyDescent="0.15">
      <c r="G53" s="761" t="s">
        <v>220</v>
      </c>
      <c r="H53" s="761"/>
      <c r="I53" s="761"/>
      <c r="J53" s="761"/>
      <c r="K53" s="761"/>
      <c r="L53" s="761"/>
      <c r="M53" s="761"/>
      <c r="N53" s="761"/>
      <c r="O53" s="761"/>
      <c r="P53" s="761"/>
      <c r="Q53" s="761"/>
      <c r="R53" s="761"/>
      <c r="S53" s="761"/>
      <c r="T53" s="761"/>
      <c r="U53" s="761"/>
      <c r="V53" s="761"/>
      <c r="W53" s="761"/>
      <c r="X53" s="761"/>
      <c r="Y53" s="761"/>
      <c r="Z53" s="761"/>
      <c r="AA53" s="761"/>
      <c r="AB53" s="761"/>
      <c r="AC53" s="761"/>
      <c r="AD53" s="761"/>
      <c r="AE53" s="761"/>
      <c r="AF53" s="761"/>
      <c r="AG53" s="761"/>
      <c r="AH53" s="761"/>
      <c r="AI53" s="761"/>
    </row>
    <row r="54" spans="6:35" x14ac:dyDescent="0.15">
      <c r="G54" s="761"/>
      <c r="H54" s="761"/>
      <c r="I54" s="761"/>
      <c r="J54" s="761"/>
      <c r="K54" s="761"/>
      <c r="L54" s="761"/>
      <c r="M54" s="761"/>
      <c r="N54" s="761"/>
      <c r="O54" s="761"/>
      <c r="P54" s="761"/>
      <c r="Q54" s="761"/>
      <c r="R54" s="761"/>
      <c r="S54" s="761"/>
      <c r="T54" s="761"/>
      <c r="U54" s="761"/>
      <c r="V54" s="761"/>
      <c r="W54" s="761"/>
      <c r="X54" s="761"/>
      <c r="Y54" s="761"/>
      <c r="Z54" s="761"/>
      <c r="AA54" s="761"/>
      <c r="AB54" s="761"/>
      <c r="AC54" s="761"/>
      <c r="AD54" s="761"/>
      <c r="AE54" s="761"/>
      <c r="AF54" s="761"/>
      <c r="AG54" s="761"/>
      <c r="AH54" s="761"/>
      <c r="AI54" s="761"/>
    </row>
    <row r="56" spans="6:35" x14ac:dyDescent="0.15">
      <c r="G56" s="160" t="s">
        <v>221</v>
      </c>
    </row>
    <row r="57" spans="6:35" x14ac:dyDescent="0.15">
      <c r="G57" s="160" t="s">
        <v>222</v>
      </c>
    </row>
    <row r="58" spans="6:35" x14ac:dyDescent="0.15">
      <c r="G58" s="307" t="s">
        <v>223</v>
      </c>
    </row>
    <row r="59" spans="6:35" x14ac:dyDescent="0.15">
      <c r="G59" s="160" t="s">
        <v>224</v>
      </c>
    </row>
    <row r="60" spans="6:35" x14ac:dyDescent="0.15">
      <c r="G60" s="307" t="s">
        <v>225</v>
      </c>
    </row>
  </sheetData>
  <mergeCells count="73">
    <mergeCell ref="G46:AI47"/>
    <mergeCell ref="G53:AI54"/>
    <mergeCell ref="B19:B31"/>
    <mergeCell ref="C19:C28"/>
    <mergeCell ref="C29:C30"/>
    <mergeCell ref="D26:E26"/>
    <mergeCell ref="W26:X26"/>
    <mergeCell ref="D27:E27"/>
    <mergeCell ref="D28:E28"/>
    <mergeCell ref="D29:E29"/>
    <mergeCell ref="S29:T32"/>
    <mergeCell ref="D30:E30"/>
    <mergeCell ref="C31:E31"/>
    <mergeCell ref="B32:E32"/>
    <mergeCell ref="U24:U32"/>
    <mergeCell ref="W24:Z24"/>
    <mergeCell ref="AA24:AB24"/>
    <mergeCell ref="S25:S28"/>
    <mergeCell ref="T25:T28"/>
    <mergeCell ref="AG20:AG21"/>
    <mergeCell ref="D21:E21"/>
    <mergeCell ref="D22:E22"/>
    <mergeCell ref="W22:W23"/>
    <mergeCell ref="D23:E23"/>
    <mergeCell ref="S19:T24"/>
    <mergeCell ref="U19:U23"/>
    <mergeCell ref="W19:W21"/>
    <mergeCell ref="AA19:AA22"/>
    <mergeCell ref="AD19:AD22"/>
    <mergeCell ref="AF19:AF22"/>
    <mergeCell ref="D20:E20"/>
    <mergeCell ref="AE20:AE21"/>
    <mergeCell ref="D19:E19"/>
    <mergeCell ref="Y23:AG23"/>
    <mergeCell ref="D24:D25"/>
    <mergeCell ref="X5:X6"/>
    <mergeCell ref="C14:E14"/>
    <mergeCell ref="B15:E15"/>
    <mergeCell ref="B18:C18"/>
    <mergeCell ref="D18:E18"/>
    <mergeCell ref="S18:T18"/>
    <mergeCell ref="AB8:AC8"/>
    <mergeCell ref="W18:AG18"/>
    <mergeCell ref="B4:B14"/>
    <mergeCell ref="W4:W6"/>
    <mergeCell ref="D9:E9"/>
    <mergeCell ref="W9:Y9"/>
    <mergeCell ref="X10:AC11"/>
    <mergeCell ref="D11:E11"/>
    <mergeCell ref="C12:C13"/>
    <mergeCell ref="D12:E12"/>
    <mergeCell ref="D13:E13"/>
    <mergeCell ref="W13:X13"/>
    <mergeCell ref="C4:C11"/>
    <mergeCell ref="D4:E4"/>
    <mergeCell ref="S4:T9"/>
    <mergeCell ref="U4:U9"/>
    <mergeCell ref="D10:E10"/>
    <mergeCell ref="S10:U15"/>
    <mergeCell ref="B1:U1"/>
    <mergeCell ref="W1:AG1"/>
    <mergeCell ref="B3:C3"/>
    <mergeCell ref="D3:E3"/>
    <mergeCell ref="S3:T3"/>
    <mergeCell ref="W3:AC3"/>
    <mergeCell ref="AA4:AA6"/>
    <mergeCell ref="D5:E5"/>
    <mergeCell ref="D6:E6"/>
    <mergeCell ref="D7:E7"/>
    <mergeCell ref="W7:W8"/>
    <mergeCell ref="Y7:AC7"/>
    <mergeCell ref="D8:E8"/>
    <mergeCell ref="Y8:Z8"/>
  </mergeCells>
  <phoneticPr fontId="2"/>
  <pageMargins left="0.7" right="0.7" top="0.75" bottom="0.75" header="0.3" footer="0.3"/>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①統括表</vt:lpstr>
      <vt:lpstr>②平均障害支援区分　算定表</vt:lpstr>
      <vt:lpstr>平均障害支援度区分　算定表　【記入例】</vt:lpstr>
      <vt:lpstr>①統括表!Print_Area</vt:lpstr>
      <vt:lpstr>'②平均障害支援区分　算定表'!Print_Area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y.tmr6</dc:creator>
  <cp:lastModifiedBy>山田　将平</cp:lastModifiedBy>
  <cp:lastPrinted>2019-04-24T02:17:58Z</cp:lastPrinted>
  <dcterms:created xsi:type="dcterms:W3CDTF">2007-11-12T06:16:18Z</dcterms:created>
  <dcterms:modified xsi:type="dcterms:W3CDTF">2024-08-29T10:02:27Z</dcterms:modified>
</cp:coreProperties>
</file>