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355" windowHeight="8100" activeTab="0"/>
  </bookViews>
  <sheets>
    <sheet name="納付額" sheetId="1" r:id="rId1"/>
    <sheet name="計算表" sheetId="2" r:id="rId2"/>
    <sheet name="Sheet3" sheetId="3" r:id="rId3"/>
  </sheets>
  <definedNames/>
  <calcPr fullCalcOnLoad="1"/>
</workbook>
</file>

<file path=xl/sharedStrings.xml><?xml version="1.0" encoding="utf-8"?>
<sst xmlns="http://schemas.openxmlformats.org/spreadsheetml/2006/main" count="229" uniqueCount="86">
  <si>
    <t>船橋市下水道使用料（一般汚水）納付額計算表</t>
  </si>
  <si>
    <t>（専用連合栓版）</t>
  </si>
  <si>
    <t>※使用に当たっての注意事項</t>
  </si>
  <si>
    <t>１．「専用連合栓」の認定を受けている場合に有効です</t>
  </si>
  <si>
    <t>４．次の場合、この計算表では下水道使用料納付額の算出はできません</t>
  </si>
  <si>
    <t>　①　専用連合栓の認定を受けていない使用者</t>
  </si>
  <si>
    <t>　②　減免対象者</t>
  </si>
  <si>
    <t>　③　店舗、事務所等が複合している建物での使用者</t>
  </si>
  <si>
    <t>■下水道使用料納付額（２ヶ月分）の算定</t>
  </si>
  <si>
    <t>世帯数</t>
  </si>
  <si>
    <t>世帯</t>
  </si>
  <si>
    <t>汚水排除量（２ヶ月分）</t>
  </si>
  <si>
    <r>
      <t>ｍ</t>
    </r>
    <r>
      <rPr>
        <vertAlign val="superscript"/>
        <sz val="11"/>
        <rFont val="ＭＳ Ｐゴシック"/>
        <family val="3"/>
      </rPr>
      <t>３</t>
    </r>
  </si>
  <si>
    <t>（下記の該当汚水排除量を入力して下さい）</t>
  </si>
  <si>
    <t>↑</t>
  </si>
  <si>
    <t>黄色枠の部分に次の該当項目の数量を入力すると納付額が下表に表示されます</t>
  </si>
  <si>
    <t>■　世帯数：共同で利用している世帯数</t>
  </si>
  <si>
    <t>■　汚水排除量</t>
  </si>
  <si>
    <t>　①　水道水だけを使用して汚水を流すときは、水道の使用水量</t>
  </si>
  <si>
    <t>　②　井戸水などを使用して汚水を流すときは、市が認定した汚水量</t>
  </si>
  <si>
    <t>　③　①と②を併用で使用して汚水を流すときは、①と②の合計汚水量</t>
  </si>
  <si>
    <t>※減量認定を受けている場合は、該当使用水（汚水）量から減量認定排除量を控除した汚水量</t>
  </si>
  <si>
    <t>納付額（２ヶ月分）</t>
  </si>
  <si>
    <t>円</t>
  </si>
  <si>
    <t>■参考（連合栓の認定を受けずに１棟１世帯で計算した場合）</t>
  </si>
  <si>
    <t>※　ご注意</t>
  </si>
  <si>
    <t>　マンション等共同住宅の場合の下水道使用料は、一般的には１棟１世帯（通常の場合）で計算するよりも、「専用連合栓」の認定を受けた方が小額となりますが、世帯数に対応した上水道使用量が少ない場合などは、認定を受けずに１棟１世帯で計算したほうが小額となる場合があります。</t>
  </si>
  <si>
    <t>（専用連合栓，水道水だけのご利用の場合）</t>
  </si>
  <si>
    <r>
      <t>上水道使用量（ｍ</t>
    </r>
    <r>
      <rPr>
        <vertAlign val="superscript"/>
        <sz val="9"/>
        <rFont val="ＭＳ Ｐゴシック"/>
        <family val="3"/>
      </rPr>
      <t>３</t>
    </r>
    <r>
      <rPr>
        <sz val="9"/>
        <rFont val="ＭＳ Ｐゴシック"/>
        <family val="3"/>
      </rPr>
      <t>）</t>
    </r>
  </si>
  <si>
    <t>１ヶ月（１）</t>
  </si>
  <si>
    <t>１ヶ月（２）</t>
  </si>
  <si>
    <t>納付額</t>
  </si>
  <si>
    <t>１世帯当たり</t>
  </si>
  <si>
    <t>対象世帯数</t>
  </si>
  <si>
    <t>下水道使用料</t>
  </si>
  <si>
    <r>
      <t>水道使用量（ｍ</t>
    </r>
    <r>
      <rPr>
        <vertAlign val="superscript"/>
        <sz val="9"/>
        <rFont val="ＭＳ Ｐゴシック"/>
        <family val="3"/>
      </rPr>
      <t>３</t>
    </r>
    <r>
      <rPr>
        <sz val="9"/>
        <rFont val="ＭＳ Ｐゴシック"/>
        <family val="3"/>
      </rPr>
      <t>）</t>
    </r>
  </si>
  <si>
    <t>下水道使用料（円）</t>
  </si>
  <si>
    <t>（円）</t>
  </si>
  <si>
    <t>１ヶ月分（１）</t>
  </si>
  <si>
    <t>A</t>
  </si>
  <si>
    <t>B</t>
  </si>
  <si>
    <t>１ヶ月分（２）</t>
  </si>
  <si>
    <t>納付額（合計）</t>
  </si>
  <si>
    <t>１か月分（A）</t>
  </si>
  <si>
    <r>
      <t>ｍ</t>
    </r>
    <r>
      <rPr>
        <vertAlign val="superscript"/>
        <sz val="9"/>
        <rFont val="ＭＳ Ｐゴシック"/>
        <family val="3"/>
      </rPr>
      <t>３</t>
    </r>
  </si>
  <si>
    <t>１か月分（B）</t>
  </si>
  <si>
    <t>※　２ヶ月分の上水道使用量を２で割り１ヶ月単位で計算を行います。</t>
  </si>
  <si>
    <t>※　その時端数がある場合は、片方は小数点以下を切り捨て、片方を切り上げます。</t>
  </si>
  <si>
    <t>専用連合栓の認定を受けている場合の計算表（１世帯当たり）</t>
  </si>
  <si>
    <t>金額（円）</t>
  </si>
  <si>
    <t>基本使用料</t>
  </si>
  <si>
    <t>単価（円）</t>
  </si>
  <si>
    <t>従量使用料</t>
  </si>
  <si>
    <t>区　分</t>
  </si>
  <si>
    <t>汚水排除量（ｍ3）</t>
  </si>
  <si>
    <t>１ｍ3から10ｍ3までの部分</t>
  </si>
  <si>
    <t>10ｍ3を超え20ｍ3までの部分</t>
  </si>
  <si>
    <t>20ｍ3を超え30ｍ3までの部分</t>
  </si>
  <si>
    <t>30ｍ3を超え50ｍ3までの部分</t>
  </si>
  <si>
    <t>50ｍ3を超え100ｍ3までの部分</t>
  </si>
  <si>
    <t>100ｍ3を超え500ｍ3までの部分</t>
  </si>
  <si>
    <t>500ｍ3を超え1000ｍ3までの部分</t>
  </si>
  <si>
    <t>1000ｍ3を超え2000ｍ3までの部分</t>
  </si>
  <si>
    <t>2000ｍ3を超える部分</t>
  </si>
  <si>
    <t>計</t>
  </si>
  <si>
    <t>納付額計</t>
  </si>
  <si>
    <t>上水道使用量</t>
  </si>
  <si>
    <t>１ヶ月当たり換算上水道使用量</t>
  </si>
  <si>
    <t>１か月分（１）</t>
  </si>
  <si>
    <t>１か月分（２）</t>
  </si>
  <si>
    <t>計　算　表</t>
  </si>
  <si>
    <t>１ヶ月分（１）計算表</t>
  </si>
  <si>
    <t>１ヶ月分（２）計算表</t>
  </si>
  <si>
    <t>　詳しくは船橋市役所下水道総務課（047-436-2643）にお問い合わせください。</t>
  </si>
  <si>
    <t>１世帯１ヶ月当たり換算上水道使用量（１）</t>
  </si>
  <si>
    <t>１世帯１ヶ月当たり換算上水道使用量（２）</t>
  </si>
  <si>
    <t>１ヶ月分（A）計算表 （１）</t>
  </si>
  <si>
    <t>１ヶ月分（B）計算表　（１）</t>
  </si>
  <si>
    <t>１ヶ月分（A）計算表　（２）</t>
  </si>
  <si>
    <t>１ヶ月分（B）計算表　（２）</t>
  </si>
  <si>
    <t>汚水排除量（ｍ3）</t>
  </si>
  <si>
    <t>金額（円）</t>
  </si>
  <si>
    <t>３．2か月分の下水道使用料納付額（10％消費税等相当額を含む）です</t>
  </si>
  <si>
    <t>※減量認定を受けている場合は、該当汚水量から減量認定排除量を控除した汚水量</t>
  </si>
  <si>
    <t>２．令和2年7月1日以降の下水道使用料納付額の計算に有効です</t>
  </si>
  <si>
    <t>２．令和2年7月請求分以降の下水道使用料納付額の計算に有効です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</si>
</sst>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vertAlign val="superscript"/>
      <sz val="11"/>
      <name val="ＭＳ Ｐゴシック"/>
      <family val="3"/>
    </font>
    <font>
      <b/>
      <sz val="14"/>
      <color indexed="10"/>
      <name val="ＭＳ Ｐゴシック"/>
      <family val="3"/>
    </font>
    <font>
      <sz val="9"/>
      <name val="ＭＳ Ｐゴシック"/>
      <family val="3"/>
    </font>
    <font>
      <vertAlign val="superscript"/>
      <sz val="9"/>
      <name val="ＭＳ Ｐゴシック"/>
      <family val="3"/>
    </font>
    <font>
      <sz val="9"/>
      <color indexed="10"/>
      <name val="ＭＳ Ｐゴシック"/>
      <family val="3"/>
    </font>
    <font>
      <sz val="9"/>
      <color indexed="12"/>
      <name val="ＭＳ Ｐゴシック"/>
      <family val="3"/>
    </font>
    <font>
      <b/>
      <sz val="9"/>
      <name val="ＭＳ Ｐゴシック"/>
      <family val="3"/>
    </font>
    <font>
      <b/>
      <sz val="11"/>
      <color indexed="10"/>
      <name val="ＭＳ Ｐゴシック"/>
      <family val="3"/>
    </font>
    <font>
      <b/>
      <sz val="9"/>
      <color indexed="10"/>
      <name val="ＭＳ Ｐゴシック"/>
      <family val="3"/>
    </font>
    <font>
      <b/>
      <sz val="11"/>
      <color indexed="12"/>
      <name val="ＭＳ Ｐゴシック"/>
      <family val="3"/>
    </font>
    <font>
      <b/>
      <sz val="9"/>
      <color indexed="12"/>
      <name val="ＭＳ Ｐゴシック"/>
      <family val="3"/>
    </font>
    <font>
      <b/>
      <sz val="10"/>
      <name val="ＭＳ Ｐゴシック"/>
      <family val="3"/>
    </font>
    <font>
      <sz val="10"/>
      <name val="ＭＳ Ｐゴシック"/>
      <family val="3"/>
    </font>
    <font>
      <b/>
      <sz val="9"/>
      <color indexed="4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style="thin"/>
      <right>
        <color indexed="63"/>
      </right>
      <top style="thin"/>
      <bottom style="medium"/>
    </border>
    <border>
      <left>
        <color indexed="63"/>
      </left>
      <right style="medium"/>
      <top>
        <color indexed="63"/>
      </top>
      <bottom style="medium"/>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medium"/>
      <right>
        <color indexed="63"/>
      </right>
      <top style="thin"/>
      <bottom style="medium"/>
    </border>
    <border>
      <left style="medium"/>
      <right>
        <color indexed="63"/>
      </right>
      <top style="medium"/>
      <bottom style="thin"/>
    </border>
    <border>
      <left style="thin"/>
      <right style="medium"/>
      <top>
        <color indexed="63"/>
      </top>
      <bottom style="thin"/>
    </border>
    <border>
      <left style="thin"/>
      <right style="medium"/>
      <top>
        <color indexed="63"/>
      </top>
      <bottom style="medium"/>
    </border>
    <border>
      <left>
        <color indexed="63"/>
      </left>
      <right>
        <color indexed="63"/>
      </right>
      <top>
        <color indexed="63"/>
      </top>
      <bottom style="double"/>
    </border>
    <border>
      <left style="medium"/>
      <right style="medium"/>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style="medium"/>
    </border>
    <border diagonalDown="1">
      <left style="medium"/>
      <right style="medium"/>
      <top style="medium"/>
      <bottom style="medium"/>
      <diagonal style="thin"/>
    </border>
    <border>
      <left style="thin"/>
      <right style="medium"/>
      <top style="thin"/>
      <bottom style="medium"/>
    </border>
    <border>
      <left style="medium"/>
      <right style="thin"/>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style="medium"/>
      <right>
        <color indexed="63"/>
      </right>
      <top style="medium"/>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medium"/>
      <top>
        <color indexed="63"/>
      </top>
      <bottom>
        <color indexed="63"/>
      </bottom>
    </border>
    <border>
      <left>
        <color indexed="63"/>
      </left>
      <right style="thin"/>
      <top style="thin"/>
      <bottom style="thin"/>
    </border>
    <border>
      <left style="medium"/>
      <right>
        <color indexed="63"/>
      </right>
      <top style="thin"/>
      <bottom style="thin"/>
    </border>
    <border>
      <left style="medium"/>
      <right style="medium"/>
      <top>
        <color indexed="63"/>
      </top>
      <bottom style="medium"/>
    </border>
    <border>
      <left style="medium"/>
      <right style="thin"/>
      <top style="medium"/>
      <bottom style="medium"/>
    </border>
    <border diagonalDown="1">
      <left style="medium"/>
      <right style="medium"/>
      <top style="medium"/>
      <bottom style="thin"/>
      <diagonal style="thin"/>
    </border>
    <border diagonalDown="1">
      <left style="medium"/>
      <right style="medium"/>
      <top style="thin"/>
      <bottom style="medium"/>
      <diagonal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94">
    <xf numFmtId="0" fontId="0" fillId="0" borderId="0" xfId="0" applyFont="1" applyAlignment="1">
      <alignment vertical="center"/>
    </xf>
    <xf numFmtId="0" fontId="2" fillId="0" borderId="0" xfId="62" applyAlignment="1">
      <alignment vertical="center"/>
      <protection/>
    </xf>
    <xf numFmtId="0" fontId="2" fillId="0" borderId="0" xfId="62" applyAlignment="1">
      <alignment/>
      <protection/>
    </xf>
    <xf numFmtId="0" fontId="5" fillId="0" borderId="0" xfId="62" applyFont="1" applyAlignment="1">
      <alignment vertical="center"/>
      <protection/>
    </xf>
    <xf numFmtId="0" fontId="6" fillId="0" borderId="0" xfId="62" applyFont="1" applyAlignment="1">
      <alignment vertical="center"/>
      <protection/>
    </xf>
    <xf numFmtId="0" fontId="2" fillId="0" borderId="0" xfId="62">
      <alignment/>
      <protection/>
    </xf>
    <xf numFmtId="0" fontId="2" fillId="0" borderId="10" xfId="62" applyBorder="1" applyAlignment="1">
      <alignment horizontal="center" vertical="center"/>
      <protection/>
    </xf>
    <xf numFmtId="0" fontId="8" fillId="0" borderId="0" xfId="62" applyFont="1" applyAlignment="1">
      <alignment vertical="center"/>
      <protection/>
    </xf>
    <xf numFmtId="0" fontId="9" fillId="0" borderId="0" xfId="62" applyFont="1">
      <alignment/>
      <protection/>
    </xf>
    <xf numFmtId="0" fontId="9" fillId="0" borderId="11"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4" xfId="62" applyFont="1" applyBorder="1">
      <alignment/>
      <protection/>
    </xf>
    <xf numFmtId="0" fontId="9" fillId="0" borderId="15" xfId="62" applyFont="1" applyBorder="1" applyAlignment="1">
      <alignment horizontal="right" vertical="center"/>
      <protection/>
    </xf>
    <xf numFmtId="0" fontId="9" fillId="0" borderId="16" xfId="62" applyFont="1" applyBorder="1">
      <alignment/>
      <protection/>
    </xf>
    <xf numFmtId="38" fontId="11" fillId="0" borderId="11" xfId="51" applyFont="1" applyBorder="1" applyAlignment="1">
      <alignment/>
    </xf>
    <xf numFmtId="0" fontId="9" fillId="0" borderId="17" xfId="62" applyFont="1" applyBorder="1">
      <alignment/>
      <protection/>
    </xf>
    <xf numFmtId="38" fontId="12" fillId="0" borderId="12" xfId="51" applyFont="1" applyBorder="1" applyAlignment="1">
      <alignment/>
    </xf>
    <xf numFmtId="0" fontId="11" fillId="0" borderId="18" xfId="62" applyFont="1" applyBorder="1" applyAlignment="1">
      <alignment horizontal="center" vertical="center"/>
      <protection/>
    </xf>
    <xf numFmtId="0" fontId="9" fillId="0" borderId="19" xfId="62" applyFont="1" applyBorder="1">
      <alignment/>
      <protection/>
    </xf>
    <xf numFmtId="38" fontId="11" fillId="0" borderId="20" xfId="62" applyNumberFormat="1" applyFont="1" applyBorder="1">
      <alignment/>
      <protection/>
    </xf>
    <xf numFmtId="0" fontId="9" fillId="0" borderId="21" xfId="62" applyFont="1" applyBorder="1">
      <alignment/>
      <protection/>
    </xf>
    <xf numFmtId="38" fontId="11" fillId="0" borderId="22" xfId="51" applyFont="1" applyBorder="1" applyAlignment="1">
      <alignment/>
    </xf>
    <xf numFmtId="0" fontId="12" fillId="0" borderId="23" xfId="62" applyFont="1" applyBorder="1" applyAlignment="1">
      <alignment horizontal="center" vertical="center"/>
      <protection/>
    </xf>
    <xf numFmtId="0" fontId="9" fillId="0" borderId="24" xfId="62" applyFont="1" applyBorder="1">
      <alignment/>
      <protection/>
    </xf>
    <xf numFmtId="38" fontId="12" fillId="0" borderId="25" xfId="62" applyNumberFormat="1" applyFont="1" applyBorder="1">
      <alignment/>
      <protection/>
    </xf>
    <xf numFmtId="0" fontId="9" fillId="0" borderId="26" xfId="62" applyFont="1" applyBorder="1">
      <alignment/>
      <protection/>
    </xf>
    <xf numFmtId="38" fontId="12" fillId="0" borderId="27" xfId="51" applyFont="1" applyBorder="1" applyAlignment="1">
      <alignment/>
    </xf>
    <xf numFmtId="38" fontId="5" fillId="33" borderId="28" xfId="51" applyFont="1" applyFill="1" applyBorder="1" applyAlignment="1">
      <alignment vertical="center" shrinkToFit="1"/>
    </xf>
    <xf numFmtId="38" fontId="9" fillId="0" borderId="29" xfId="62" applyNumberFormat="1" applyFont="1" applyBorder="1">
      <alignment/>
      <protection/>
    </xf>
    <xf numFmtId="38" fontId="9" fillId="0" borderId="30" xfId="62" applyNumberFormat="1" applyFont="1" applyBorder="1">
      <alignment/>
      <protection/>
    </xf>
    <xf numFmtId="0" fontId="11" fillId="0" borderId="11" xfId="62" applyFont="1" applyBorder="1" applyAlignment="1">
      <alignment vertical="center" shrinkToFit="1"/>
      <protection/>
    </xf>
    <xf numFmtId="0" fontId="9" fillId="0" borderId="31" xfId="62" applyFont="1" applyBorder="1" applyAlignment="1">
      <alignment horizontal="center"/>
      <protection/>
    </xf>
    <xf numFmtId="0" fontId="12" fillId="0" borderId="12" xfId="62" applyFont="1" applyBorder="1" applyAlignment="1">
      <alignment vertical="center" shrinkToFit="1"/>
      <protection/>
    </xf>
    <xf numFmtId="0" fontId="9" fillId="0" borderId="32" xfId="62" applyFont="1" applyBorder="1" applyAlignment="1">
      <alignment horizontal="center"/>
      <protection/>
    </xf>
    <xf numFmtId="0" fontId="12" fillId="0" borderId="0" xfId="62" applyFont="1" applyBorder="1" applyAlignment="1">
      <alignment vertical="center" shrinkToFit="1"/>
      <protection/>
    </xf>
    <xf numFmtId="0" fontId="9" fillId="0" borderId="0" xfId="62" applyFont="1" applyBorder="1" applyAlignment="1">
      <alignment horizontal="center"/>
      <protection/>
    </xf>
    <xf numFmtId="0" fontId="13" fillId="0" borderId="0" xfId="62" applyFont="1" applyBorder="1" applyAlignment="1">
      <alignment vertical="center"/>
      <protection/>
    </xf>
    <xf numFmtId="0" fontId="13" fillId="0" borderId="33" xfId="62" applyFont="1" applyBorder="1" applyAlignment="1">
      <alignment vertical="center"/>
      <protection/>
    </xf>
    <xf numFmtId="0" fontId="9" fillId="0" borderId="33" xfId="62" applyFont="1" applyBorder="1">
      <alignment/>
      <protection/>
    </xf>
    <xf numFmtId="0" fontId="9" fillId="0" borderId="34" xfId="62" applyFont="1" applyBorder="1" applyAlignment="1">
      <alignment horizontal="center" vertical="center"/>
      <protection/>
    </xf>
    <xf numFmtId="0" fontId="13" fillId="0" borderId="28" xfId="62" applyFont="1" applyBorder="1" applyAlignment="1">
      <alignment horizontal="center" vertical="center"/>
      <protection/>
    </xf>
    <xf numFmtId="0" fontId="9" fillId="0" borderId="35" xfId="62" applyFont="1" applyBorder="1" applyAlignment="1">
      <alignment horizontal="center"/>
      <protection/>
    </xf>
    <xf numFmtId="0" fontId="9" fillId="0" borderId="36" xfId="62" applyFont="1" applyBorder="1" applyAlignment="1">
      <alignment horizontal="center"/>
      <protection/>
    </xf>
    <xf numFmtId="0" fontId="9" fillId="0" borderId="37" xfId="62" applyFont="1" applyBorder="1" applyAlignment="1">
      <alignment horizontal="center"/>
      <protection/>
    </xf>
    <xf numFmtId="40" fontId="9" fillId="0" borderId="28" xfId="51" applyNumberFormat="1" applyFont="1" applyBorder="1" applyAlignment="1">
      <alignment/>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37" xfId="62" applyFont="1" applyBorder="1" applyAlignment="1">
      <alignment horizontal="center" vertical="center" shrinkToFit="1"/>
      <protection/>
    </xf>
    <xf numFmtId="0" fontId="9" fillId="0" borderId="28" xfId="62" applyFont="1" applyBorder="1" applyAlignment="1">
      <alignment horizontal="center" vertical="center"/>
      <protection/>
    </xf>
    <xf numFmtId="40" fontId="9" fillId="0" borderId="19" xfId="51" applyNumberFormat="1" applyFont="1" applyBorder="1" applyAlignment="1">
      <alignment/>
    </xf>
    <xf numFmtId="0" fontId="9" fillId="0" borderId="20" xfId="62" applyFont="1" applyBorder="1">
      <alignment/>
      <protection/>
    </xf>
    <xf numFmtId="40" fontId="9" fillId="0" borderId="22" xfId="51" applyNumberFormat="1" applyFont="1" applyBorder="1" applyAlignment="1">
      <alignment/>
    </xf>
    <xf numFmtId="40" fontId="9" fillId="0" borderId="38" xfId="51" applyNumberFormat="1" applyFont="1" applyBorder="1" applyAlignment="1">
      <alignment/>
    </xf>
    <xf numFmtId="0" fontId="9" fillId="0" borderId="39" xfId="62" applyFont="1" applyBorder="1">
      <alignment/>
      <protection/>
    </xf>
    <xf numFmtId="40" fontId="9" fillId="0" borderId="40" xfId="51" applyNumberFormat="1" applyFont="1" applyBorder="1" applyAlignment="1">
      <alignment/>
    </xf>
    <xf numFmtId="40" fontId="9" fillId="0" borderId="24" xfId="51" applyNumberFormat="1" applyFont="1" applyBorder="1" applyAlignment="1">
      <alignment/>
    </xf>
    <xf numFmtId="0" fontId="9" fillId="0" borderId="25" xfId="62" applyFont="1" applyBorder="1">
      <alignment/>
      <protection/>
    </xf>
    <xf numFmtId="40" fontId="9" fillId="0" borderId="27" xfId="51" applyNumberFormat="1" applyFont="1" applyBorder="1" applyAlignment="1">
      <alignment/>
    </xf>
    <xf numFmtId="40" fontId="9" fillId="0" borderId="37" xfId="51" applyNumberFormat="1" applyFont="1" applyBorder="1" applyAlignment="1">
      <alignment/>
    </xf>
    <xf numFmtId="0" fontId="9" fillId="0" borderId="37" xfId="62" applyFont="1" applyBorder="1" applyAlignment="1">
      <alignment/>
      <protection/>
    </xf>
    <xf numFmtId="0" fontId="15" fillId="0" borderId="28" xfId="62" applyFont="1" applyBorder="1" applyAlignment="1">
      <alignment horizontal="center" vertical="center"/>
      <protection/>
    </xf>
    <xf numFmtId="38" fontId="15" fillId="0" borderId="28" xfId="51" applyNumberFormat="1" applyFont="1" applyBorder="1" applyAlignment="1">
      <alignment/>
    </xf>
    <xf numFmtId="0" fontId="9" fillId="0" borderId="34" xfId="62" applyFont="1" applyBorder="1" applyAlignment="1">
      <alignment horizontal="center"/>
      <protection/>
    </xf>
    <xf numFmtId="0" fontId="9" fillId="0" borderId="37" xfId="62" applyFont="1" applyBorder="1" applyAlignment="1">
      <alignment horizontal="center" shrinkToFit="1"/>
      <protection/>
    </xf>
    <xf numFmtId="0" fontId="9" fillId="0" borderId="28" xfId="62" applyFont="1" applyBorder="1" applyAlignment="1">
      <alignment horizontal="center"/>
      <protection/>
    </xf>
    <xf numFmtId="0" fontId="17" fillId="0" borderId="28" xfId="62" applyFont="1" applyBorder="1" applyAlignment="1">
      <alignment horizontal="center" vertical="center"/>
      <protection/>
    </xf>
    <xf numFmtId="38" fontId="17" fillId="0" borderId="28" xfId="51" applyNumberFormat="1" applyFont="1" applyBorder="1" applyAlignment="1">
      <alignment/>
    </xf>
    <xf numFmtId="0" fontId="12" fillId="0" borderId="41" xfId="62" applyFont="1" applyBorder="1" applyAlignment="1">
      <alignment vertical="center" shrinkToFit="1"/>
      <protection/>
    </xf>
    <xf numFmtId="38" fontId="9" fillId="0" borderId="37" xfId="51" applyFont="1" applyBorder="1" applyAlignment="1">
      <alignment/>
    </xf>
    <xf numFmtId="0" fontId="9" fillId="0" borderId="37" xfId="62" applyFont="1" applyBorder="1" applyAlignment="1">
      <alignment horizontal="center" vertical="center"/>
      <protection/>
    </xf>
    <xf numFmtId="176" fontId="9" fillId="0" borderId="28" xfId="51" applyNumberFormat="1" applyFont="1" applyBorder="1" applyAlignment="1">
      <alignment/>
    </xf>
    <xf numFmtId="0" fontId="9" fillId="0" borderId="42" xfId="62" applyFont="1" applyBorder="1" applyAlignment="1">
      <alignment/>
      <protection/>
    </xf>
    <xf numFmtId="0" fontId="9" fillId="0" borderId="12" xfId="62" applyFont="1" applyBorder="1" applyAlignment="1">
      <alignment vertical="center" shrinkToFit="1"/>
      <protection/>
    </xf>
    <xf numFmtId="0" fontId="9" fillId="0" borderId="43" xfId="62" applyFont="1" applyBorder="1" applyAlignment="1">
      <alignment horizontal="center"/>
      <protection/>
    </xf>
    <xf numFmtId="38" fontId="18" fillId="33" borderId="28" xfId="51" applyFont="1" applyFill="1" applyBorder="1" applyAlignment="1">
      <alignment horizontal="right" vertical="center"/>
    </xf>
    <xf numFmtId="38" fontId="9" fillId="0" borderId="44" xfId="62" applyNumberFormat="1" applyFont="1" applyBorder="1" applyAlignment="1">
      <alignment horizontal="center" vertical="center"/>
      <protection/>
    </xf>
    <xf numFmtId="38" fontId="9" fillId="0" borderId="41" xfId="62" applyNumberFormat="1" applyFont="1" applyBorder="1" applyAlignment="1">
      <alignment horizontal="center" vertical="center"/>
      <protection/>
    </xf>
    <xf numFmtId="0" fontId="11" fillId="0" borderId="22" xfId="62" applyFont="1" applyBorder="1" applyAlignment="1">
      <alignment vertical="center" shrinkToFit="1"/>
      <protection/>
    </xf>
    <xf numFmtId="38" fontId="15" fillId="0" borderId="22" xfId="62" applyNumberFormat="1" applyFont="1" applyBorder="1">
      <alignment/>
      <protection/>
    </xf>
    <xf numFmtId="38" fontId="20" fillId="0" borderId="12" xfId="62" applyNumberFormat="1" applyFont="1" applyBorder="1">
      <alignment/>
      <protection/>
    </xf>
    <xf numFmtId="0" fontId="9" fillId="0" borderId="0" xfId="62" applyFont="1" applyBorder="1">
      <alignment/>
      <protection/>
    </xf>
    <xf numFmtId="0" fontId="2" fillId="0" borderId="0" xfId="62" applyBorder="1">
      <alignment/>
      <protection/>
    </xf>
    <xf numFmtId="0" fontId="0" fillId="0" borderId="0" xfId="0" applyBorder="1" applyAlignment="1">
      <alignment vertical="center"/>
    </xf>
    <xf numFmtId="0" fontId="9" fillId="0" borderId="45" xfId="62" applyFont="1" applyBorder="1" applyAlignment="1">
      <alignment horizontal="center"/>
      <protection/>
    </xf>
    <xf numFmtId="0" fontId="9" fillId="0" borderId="46" xfId="62" applyFont="1" applyBorder="1" applyAlignment="1">
      <alignment horizontal="center"/>
      <protection/>
    </xf>
    <xf numFmtId="0" fontId="9" fillId="0" borderId="47" xfId="62" applyFont="1" applyBorder="1" applyAlignment="1">
      <alignment horizontal="center"/>
      <protection/>
    </xf>
    <xf numFmtId="0" fontId="11" fillId="0" borderId="45" xfId="62" applyFont="1" applyBorder="1" applyAlignment="1">
      <alignment horizontal="center" vertical="center"/>
      <protection/>
    </xf>
    <xf numFmtId="38" fontId="11" fillId="0" borderId="46" xfId="62" applyNumberFormat="1" applyFont="1" applyBorder="1">
      <alignment/>
      <protection/>
    </xf>
    <xf numFmtId="0" fontId="12" fillId="0" borderId="41" xfId="62" applyFont="1" applyBorder="1" applyAlignment="1">
      <alignment horizontal="center" vertical="center"/>
      <protection/>
    </xf>
    <xf numFmtId="38" fontId="12" fillId="0" borderId="43" xfId="62" applyNumberFormat="1" applyFont="1" applyBorder="1">
      <alignment/>
      <protection/>
    </xf>
    <xf numFmtId="0" fontId="11" fillId="0" borderId="45" xfId="62" applyFont="1" applyBorder="1" applyAlignment="1">
      <alignment vertical="center" shrinkToFit="1"/>
      <protection/>
    </xf>
    <xf numFmtId="38" fontId="9" fillId="0" borderId="16" xfId="51" applyFont="1" applyBorder="1" applyAlignment="1">
      <alignment/>
    </xf>
    <xf numFmtId="38" fontId="9" fillId="0" borderId="48" xfId="51" applyFont="1" applyBorder="1" applyAlignment="1">
      <alignment/>
    </xf>
    <xf numFmtId="38" fontId="9" fillId="0" borderId="49" xfId="62" applyNumberFormat="1" applyFont="1" applyBorder="1" applyAlignment="1">
      <alignment horizontal="center"/>
      <protection/>
    </xf>
    <xf numFmtId="38" fontId="9" fillId="0" borderId="15" xfId="62" applyNumberFormat="1" applyFont="1" applyBorder="1" applyAlignment="1">
      <alignment horizontal="center"/>
      <protection/>
    </xf>
    <xf numFmtId="0" fontId="4" fillId="0" borderId="0" xfId="62" applyFont="1" applyAlignment="1">
      <alignment horizontal="center" vertical="center" shrinkToFit="1"/>
      <protection/>
    </xf>
    <xf numFmtId="0" fontId="2" fillId="0" borderId="0" xfId="62" applyAlignment="1">
      <alignment horizontal="center" vertical="center" shrinkToFit="1"/>
      <protection/>
    </xf>
    <xf numFmtId="0" fontId="2" fillId="0" borderId="0" xfId="62" applyAlignment="1">
      <alignment/>
      <protection/>
    </xf>
    <xf numFmtId="0" fontId="5" fillId="0" borderId="0" xfId="62" applyFont="1" applyAlignment="1">
      <alignment vertical="center"/>
      <protection/>
    </xf>
    <xf numFmtId="0" fontId="2" fillId="0" borderId="0" xfId="62" applyAlignment="1">
      <alignment vertical="center"/>
      <protection/>
    </xf>
    <xf numFmtId="0" fontId="8" fillId="0" borderId="50" xfId="62" applyFont="1" applyBorder="1" applyAlignment="1">
      <alignment horizontal="center" vertical="center"/>
      <protection/>
    </xf>
    <xf numFmtId="0" fontId="8" fillId="0" borderId="13" xfId="62" applyFont="1" applyBorder="1" applyAlignment="1">
      <alignment horizontal="center" vertical="center"/>
      <protection/>
    </xf>
    <xf numFmtId="0" fontId="2" fillId="0" borderId="51" xfId="62" applyBorder="1" applyAlignment="1">
      <alignment vertical="center" shrinkToFit="1"/>
      <protection/>
    </xf>
    <xf numFmtId="0" fontId="2" fillId="0" borderId="33" xfId="62" applyBorder="1" applyAlignment="1">
      <alignment vertical="center" shrinkToFit="1"/>
      <protection/>
    </xf>
    <xf numFmtId="0" fontId="2" fillId="0" borderId="52" xfId="62" applyBorder="1" applyAlignment="1">
      <alignment vertical="center" shrinkToFit="1"/>
      <protection/>
    </xf>
    <xf numFmtId="0" fontId="5" fillId="0" borderId="53" xfId="62" applyFont="1" applyBorder="1" applyAlignment="1">
      <alignment horizontal="center" vertical="center"/>
      <protection/>
    </xf>
    <xf numFmtId="0" fontId="5" fillId="0" borderId="54" xfId="62" applyFont="1" applyBorder="1" applyAlignment="1">
      <alignment horizontal="center" vertical="center"/>
      <protection/>
    </xf>
    <xf numFmtId="0" fontId="5" fillId="0" borderId="55" xfId="62" applyFont="1" applyBorder="1" applyAlignment="1">
      <alignment horizontal="center" vertical="center"/>
      <protection/>
    </xf>
    <xf numFmtId="0" fontId="2" fillId="34" borderId="54" xfId="62" applyFill="1" applyBorder="1" applyAlignment="1" applyProtection="1">
      <alignment horizontal="center" vertical="center"/>
      <protection locked="0"/>
    </xf>
    <xf numFmtId="0" fontId="2" fillId="0" borderId="50" xfId="62" applyBorder="1" applyAlignment="1">
      <alignment vertical="center" wrapText="1"/>
      <protection/>
    </xf>
    <xf numFmtId="0" fontId="2" fillId="0" borderId="56" xfId="62" applyBorder="1" applyAlignment="1">
      <alignment vertical="center" wrapText="1"/>
      <protection/>
    </xf>
    <xf numFmtId="0" fontId="2" fillId="0" borderId="13" xfId="62" applyBorder="1" applyAlignment="1">
      <alignment vertical="center" wrapText="1"/>
      <protection/>
    </xf>
    <xf numFmtId="0" fontId="2" fillId="0" borderId="57" xfId="62" applyBorder="1" applyAlignment="1">
      <alignment vertical="center" wrapText="1"/>
      <protection/>
    </xf>
    <xf numFmtId="0" fontId="2" fillId="0" borderId="0" xfId="62" applyBorder="1" applyAlignment="1">
      <alignment vertical="center" wrapText="1"/>
      <protection/>
    </xf>
    <xf numFmtId="0" fontId="2" fillId="0" borderId="58" xfId="62" applyBorder="1" applyAlignment="1">
      <alignment vertical="center" wrapText="1"/>
      <protection/>
    </xf>
    <xf numFmtId="0" fontId="2" fillId="0" borderId="59" xfId="62" applyBorder="1" applyAlignment="1">
      <alignment vertical="center"/>
      <protection/>
    </xf>
    <xf numFmtId="0" fontId="2" fillId="0" borderId="60" xfId="62" applyBorder="1" applyAlignment="1">
      <alignment vertical="center"/>
      <protection/>
    </xf>
    <xf numFmtId="0" fontId="2" fillId="0" borderId="15" xfId="62" applyBorder="1" applyAlignment="1">
      <alignment vertical="center"/>
      <protection/>
    </xf>
    <xf numFmtId="0" fontId="2" fillId="0" borderId="61" xfId="62" applyBorder="1" applyAlignment="1">
      <alignment vertical="center"/>
      <protection/>
    </xf>
    <xf numFmtId="0" fontId="2" fillId="0" borderId="62" xfId="62" applyBorder="1" applyAlignment="1">
      <alignment vertical="center"/>
      <protection/>
    </xf>
    <xf numFmtId="0" fontId="2" fillId="0" borderId="0" xfId="62" applyBorder="1" applyAlignment="1">
      <alignment vertical="center"/>
      <protection/>
    </xf>
    <xf numFmtId="0" fontId="2" fillId="0" borderId="54" xfId="62" applyBorder="1" applyAlignment="1">
      <alignment/>
      <protection/>
    </xf>
    <xf numFmtId="0" fontId="2" fillId="0" borderId="55" xfId="62" applyBorder="1" applyAlignment="1">
      <alignment/>
      <protection/>
    </xf>
    <xf numFmtId="0" fontId="6" fillId="0" borderId="0" xfId="62" applyFont="1" applyAlignment="1">
      <alignment vertical="center"/>
      <protection/>
    </xf>
    <xf numFmtId="0" fontId="5" fillId="0" borderId="59" xfId="62" applyFont="1" applyBorder="1" applyAlignment="1">
      <alignment horizontal="center" vertical="center" shrinkToFit="1"/>
      <protection/>
    </xf>
    <xf numFmtId="0" fontId="5" fillId="0" borderId="60" xfId="62" applyFont="1" applyBorder="1" applyAlignment="1">
      <alignment horizontal="center" vertical="center" shrinkToFit="1"/>
      <protection/>
    </xf>
    <xf numFmtId="0" fontId="5" fillId="0" borderId="15" xfId="62" applyFont="1" applyBorder="1" applyAlignment="1">
      <alignment horizontal="center" vertical="center" shrinkToFit="1"/>
      <protection/>
    </xf>
    <xf numFmtId="38" fontId="2" fillId="34" borderId="56" xfId="51" applyFont="1" applyFill="1" applyBorder="1" applyAlignment="1" applyProtection="1">
      <alignment horizontal="center" vertical="center"/>
      <protection locked="0"/>
    </xf>
    <xf numFmtId="38" fontId="2" fillId="34" borderId="60" xfId="51" applyFont="1" applyFill="1" applyBorder="1" applyAlignment="1" applyProtection="1">
      <alignment horizontal="center" vertical="center"/>
      <protection locked="0"/>
    </xf>
    <xf numFmtId="0" fontId="2" fillId="0" borderId="63" xfId="62" applyBorder="1" applyAlignment="1">
      <alignment horizontal="center" vertical="center"/>
      <protection/>
    </xf>
    <xf numFmtId="0" fontId="2" fillId="0" borderId="32" xfId="62" applyBorder="1" applyAlignment="1">
      <alignment horizontal="center" vertical="center"/>
      <protection/>
    </xf>
    <xf numFmtId="0" fontId="5" fillId="0" borderId="50" xfId="62" applyFont="1" applyBorder="1" applyAlignment="1">
      <alignment horizontal="center" vertical="center"/>
      <protection/>
    </xf>
    <xf numFmtId="0" fontId="5" fillId="0" borderId="56" xfId="62" applyFont="1" applyBorder="1" applyAlignment="1">
      <alignment horizontal="center" vertical="center"/>
      <protection/>
    </xf>
    <xf numFmtId="0" fontId="5" fillId="0" borderId="13" xfId="62" applyFont="1" applyBorder="1" applyAlignment="1">
      <alignment horizontal="center" vertical="center"/>
      <protection/>
    </xf>
    <xf numFmtId="38" fontId="5" fillId="35" borderId="54" xfId="62" applyNumberFormat="1" applyFont="1" applyFill="1" applyBorder="1" applyAlignment="1">
      <alignment horizontal="center" vertical="center"/>
      <protection/>
    </xf>
    <xf numFmtId="0" fontId="5" fillId="35" borderId="54" xfId="62" applyFont="1" applyFill="1" applyBorder="1" applyAlignment="1">
      <alignment horizontal="center" vertical="center"/>
      <protection/>
    </xf>
    <xf numFmtId="0" fontId="5" fillId="0" borderId="64" xfId="62" applyFont="1" applyBorder="1" applyAlignment="1">
      <alignment vertical="center" shrinkToFit="1"/>
      <protection/>
    </xf>
    <xf numFmtId="0" fontId="5" fillId="0" borderId="65" xfId="62" applyFont="1" applyBorder="1" applyAlignment="1">
      <alignment vertical="center" shrinkToFit="1"/>
      <protection/>
    </xf>
    <xf numFmtId="0" fontId="5" fillId="0" borderId="66" xfId="62" applyFont="1" applyBorder="1" applyAlignment="1">
      <alignment vertical="center" shrinkToFit="1"/>
      <protection/>
    </xf>
    <xf numFmtId="0" fontId="9" fillId="0" borderId="37" xfId="62" applyFont="1" applyBorder="1" applyAlignment="1">
      <alignment/>
      <protection/>
    </xf>
    <xf numFmtId="0" fontId="9" fillId="0" borderId="54" xfId="62" applyFont="1" applyBorder="1" applyAlignment="1">
      <alignment/>
      <protection/>
    </xf>
    <xf numFmtId="0" fontId="9" fillId="0" borderId="23" xfId="62" applyFont="1" applyBorder="1" applyAlignment="1">
      <alignment/>
      <protection/>
    </xf>
    <xf numFmtId="0" fontId="9" fillId="0" borderId="24" xfId="62" applyFont="1" applyBorder="1" applyAlignment="1">
      <alignment/>
      <protection/>
    </xf>
    <xf numFmtId="0" fontId="9" fillId="0" borderId="53" xfId="62" applyFont="1" applyBorder="1" applyAlignment="1">
      <alignment horizontal="center"/>
      <protection/>
    </xf>
    <xf numFmtId="0" fontId="9" fillId="0" borderId="35" xfId="62" applyFont="1" applyBorder="1" applyAlignment="1">
      <alignment horizontal="center"/>
      <protection/>
    </xf>
    <xf numFmtId="0" fontId="16" fillId="0" borderId="0" xfId="62" applyFont="1" applyBorder="1" applyAlignment="1">
      <alignment vertical="center" shrinkToFit="1"/>
      <protection/>
    </xf>
    <xf numFmtId="0" fontId="16" fillId="0" borderId="0" xfId="62" applyFont="1" applyBorder="1" applyAlignment="1">
      <alignment vertical="center"/>
      <protection/>
    </xf>
    <xf numFmtId="0" fontId="13" fillId="0" borderId="34" xfId="62" applyFont="1" applyBorder="1" applyAlignment="1">
      <alignment horizontal="center" vertical="center"/>
      <protection/>
    </xf>
    <xf numFmtId="0" fontId="13" fillId="0" borderId="67" xfId="62" applyFont="1" applyBorder="1" applyAlignment="1">
      <alignment horizontal="center" vertical="center"/>
      <protection/>
    </xf>
    <xf numFmtId="0" fontId="5" fillId="0" borderId="67" xfId="62" applyFont="1" applyBorder="1" applyAlignment="1">
      <alignment horizontal="center" vertical="center"/>
      <protection/>
    </xf>
    <xf numFmtId="0" fontId="9" fillId="0" borderId="18" xfId="62" applyFont="1" applyBorder="1" applyAlignment="1">
      <alignment/>
      <protection/>
    </xf>
    <xf numFmtId="0" fontId="9" fillId="0" borderId="19" xfId="62" applyFont="1" applyBorder="1" applyAlignment="1">
      <alignment/>
      <protection/>
    </xf>
    <xf numFmtId="0" fontId="9" fillId="0" borderId="68" xfId="62" applyFont="1" applyBorder="1" applyAlignment="1">
      <alignment/>
      <protection/>
    </xf>
    <xf numFmtId="0" fontId="9" fillId="0" borderId="38" xfId="62" applyFont="1" applyBorder="1" applyAlignment="1">
      <alignment/>
      <protection/>
    </xf>
    <xf numFmtId="0" fontId="9" fillId="0" borderId="69" xfId="62" applyFont="1" applyBorder="1" applyAlignment="1">
      <alignment shrinkToFit="1"/>
      <protection/>
    </xf>
    <xf numFmtId="0" fontId="9" fillId="0" borderId="68" xfId="62" applyFont="1" applyBorder="1" applyAlignment="1">
      <alignment shrinkToFit="1"/>
      <protection/>
    </xf>
    <xf numFmtId="0" fontId="5" fillId="33" borderId="34" xfId="62" applyFont="1" applyFill="1" applyBorder="1" applyAlignment="1">
      <alignment horizontal="center" vertical="center"/>
      <protection/>
    </xf>
    <xf numFmtId="0" fontId="5" fillId="33" borderId="67" xfId="62" applyFont="1" applyFill="1" applyBorder="1" applyAlignment="1">
      <alignment horizontal="center" vertical="center"/>
      <protection/>
    </xf>
    <xf numFmtId="0" fontId="5" fillId="33" borderId="70" xfId="62" applyFont="1" applyFill="1" applyBorder="1" applyAlignment="1">
      <alignment horizontal="center" vertical="center"/>
      <protection/>
    </xf>
    <xf numFmtId="0" fontId="9" fillId="0" borderId="53" xfId="62" applyFont="1" applyBorder="1" applyAlignment="1">
      <alignment horizontal="center" vertical="center"/>
      <protection/>
    </xf>
    <xf numFmtId="0" fontId="9" fillId="0" borderId="55" xfId="62" applyFont="1" applyBorder="1" applyAlignment="1">
      <alignment horizontal="center" vertical="center"/>
      <protection/>
    </xf>
    <xf numFmtId="0" fontId="18" fillId="33" borderId="53" xfId="62" applyFont="1" applyFill="1" applyBorder="1" applyAlignment="1">
      <alignment horizontal="center" vertical="center"/>
      <protection/>
    </xf>
    <xf numFmtId="0" fontId="19" fillId="33" borderId="54" xfId="62" applyFont="1" applyFill="1" applyBorder="1" applyAlignment="1">
      <alignment horizontal="center" vertical="center"/>
      <protection/>
    </xf>
    <xf numFmtId="0" fontId="9" fillId="0" borderId="35" xfId="62" applyFont="1" applyBorder="1" applyAlignment="1">
      <alignment horizontal="center" vertical="center"/>
      <protection/>
    </xf>
    <xf numFmtId="0" fontId="13" fillId="0" borderId="0" xfId="62" applyFont="1" applyBorder="1" applyAlignment="1">
      <alignment vertical="center"/>
      <protection/>
    </xf>
    <xf numFmtId="0" fontId="13" fillId="0" borderId="0" xfId="62" applyFont="1" applyAlignment="1">
      <alignment vertical="center"/>
      <protection/>
    </xf>
    <xf numFmtId="0" fontId="5" fillId="0" borderId="0" xfId="62" applyFont="1" applyAlignment="1">
      <alignment horizontal="center" vertical="center"/>
      <protection/>
    </xf>
    <xf numFmtId="0" fontId="14" fillId="0" borderId="0" xfId="62" applyFont="1" applyBorder="1" applyAlignment="1">
      <alignment vertical="center" shrinkToFit="1"/>
      <protection/>
    </xf>
    <xf numFmtId="0" fontId="14" fillId="0" borderId="0" xfId="62" applyFont="1" applyBorder="1" applyAlignment="1">
      <alignment vertical="center"/>
      <protection/>
    </xf>
    <xf numFmtId="0" fontId="9" fillId="0" borderId="71"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0" xfId="62" applyFont="1" applyBorder="1" applyAlignment="1">
      <alignment horizontal="center" vertical="center"/>
      <protection/>
    </xf>
    <xf numFmtId="0" fontId="2" fillId="34" borderId="54" xfId="62" applyFill="1" applyBorder="1" applyAlignment="1">
      <alignment horizontal="center" vertical="center"/>
      <protection/>
    </xf>
    <xf numFmtId="38" fontId="2" fillId="34" borderId="56" xfId="51" applyFont="1" applyFill="1" applyBorder="1" applyAlignment="1">
      <alignment horizontal="center" vertical="center"/>
    </xf>
    <xf numFmtId="38" fontId="2" fillId="34" borderId="60" xfId="51" applyFont="1" applyFill="1" applyBorder="1" applyAlignment="1">
      <alignment horizontal="center" vertical="center"/>
    </xf>
    <xf numFmtId="0" fontId="4" fillId="0" borderId="0" xfId="62" applyFont="1" applyAlignment="1">
      <alignment horizontal="center" vertical="center"/>
      <protection/>
    </xf>
    <xf numFmtId="0" fontId="2" fillId="0" borderId="0" xfId="62" applyAlignment="1">
      <alignment horizontal="center" vertical="center"/>
      <protection/>
    </xf>
    <xf numFmtId="0" fontId="9" fillId="0" borderId="54" xfId="62" applyFont="1" applyBorder="1" applyAlignment="1">
      <alignment horizontal="center" vertical="center"/>
      <protection/>
    </xf>
    <xf numFmtId="0" fontId="9" fillId="0" borderId="72" xfId="62" applyFont="1" applyBorder="1" applyAlignment="1">
      <alignment/>
      <protection/>
    </xf>
    <xf numFmtId="0" fontId="9" fillId="0" borderId="73" xfId="62" applyFont="1" applyBorder="1" applyAlignment="1">
      <alignment/>
      <protection/>
    </xf>
    <xf numFmtId="0" fontId="9" fillId="0" borderId="74"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75" xfId="62" applyFont="1" applyBorder="1" applyAlignment="1">
      <alignment horizontal="center" vertical="center"/>
      <protection/>
    </xf>
    <xf numFmtId="0" fontId="9" fillId="0" borderId="11" xfId="62" applyFont="1" applyBorder="1" applyAlignment="1">
      <alignment horizontal="center" vertical="center"/>
      <protection/>
    </xf>
    <xf numFmtId="0" fontId="2" fillId="0" borderId="12" xfId="62" applyBorder="1" applyAlignment="1">
      <alignment horizontal="center" vertical="center"/>
      <protection/>
    </xf>
    <xf numFmtId="0" fontId="9" fillId="0" borderId="76" xfId="62" applyFont="1" applyBorder="1" applyAlignment="1">
      <alignment horizontal="center" vertical="center"/>
      <protection/>
    </xf>
    <xf numFmtId="0" fontId="9" fillId="0" borderId="17" xfId="62" applyFont="1" applyBorder="1" applyAlignment="1">
      <alignment horizontal="center" vertical="center"/>
      <protection/>
    </xf>
    <xf numFmtId="0" fontId="6" fillId="0" borderId="0" xfId="62" applyFont="1" applyAlignment="1">
      <alignment horizontal="center" vertical="center"/>
      <protection/>
    </xf>
    <xf numFmtId="0" fontId="9" fillId="0" borderId="22" xfId="62" applyFont="1" applyBorder="1" applyAlignment="1">
      <alignment horizontal="center" vertical="center"/>
      <protection/>
    </xf>
    <xf numFmtId="0" fontId="9" fillId="0" borderId="27" xfId="62" applyFont="1" applyBorder="1" applyAlignment="1">
      <alignment horizontal="center" vertical="center"/>
      <protection/>
    </xf>
    <xf numFmtId="0" fontId="5" fillId="33" borderId="53" xfId="62" applyFont="1" applyFill="1" applyBorder="1" applyAlignment="1">
      <alignment horizontal="center" vertical="center"/>
      <protection/>
    </xf>
    <xf numFmtId="0" fontId="5" fillId="33" borderId="54" xfId="62" applyFont="1" applyFill="1" applyBorder="1" applyAlignment="1">
      <alignment horizontal="center" vertical="center"/>
      <protection/>
    </xf>
    <xf numFmtId="0" fontId="9" fillId="0" borderId="12"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F31" sqref="F31:G31"/>
    </sheetView>
  </sheetViews>
  <sheetFormatPr defaultColWidth="9.140625" defaultRowHeight="15"/>
  <cols>
    <col min="2" max="5" width="9.421875" style="0" customWidth="1"/>
    <col min="6" max="7" width="10.28125" style="0" customWidth="1"/>
    <col min="8" max="8" width="6.57421875" style="0" customWidth="1"/>
  </cols>
  <sheetData>
    <row r="1" spans="1:9" ht="24.75" customHeight="1">
      <c r="A1" s="96" t="s">
        <v>0</v>
      </c>
      <c r="B1" s="96"/>
      <c r="C1" s="96"/>
      <c r="D1" s="96"/>
      <c r="E1" s="96"/>
      <c r="F1" s="96"/>
      <c r="G1" s="96"/>
      <c r="H1" s="97"/>
      <c r="I1" s="98"/>
    </row>
    <row r="2" spans="1:9" ht="24.75" customHeight="1">
      <c r="A2" s="96" t="s">
        <v>1</v>
      </c>
      <c r="B2" s="96"/>
      <c r="C2" s="96"/>
      <c r="D2" s="96"/>
      <c r="E2" s="96"/>
      <c r="F2" s="96"/>
      <c r="G2" s="96"/>
      <c r="H2" s="97"/>
      <c r="I2" s="98"/>
    </row>
    <row r="3" spans="1:9" ht="13.5">
      <c r="A3" s="5"/>
      <c r="B3" s="5"/>
      <c r="C3" s="5"/>
      <c r="D3" s="5"/>
      <c r="E3" s="5"/>
      <c r="F3" s="5"/>
      <c r="G3" s="5"/>
      <c r="H3" s="5"/>
      <c r="I3" s="5"/>
    </row>
    <row r="4" spans="1:9" ht="22.5" customHeight="1">
      <c r="A4" s="99" t="s">
        <v>2</v>
      </c>
      <c r="B4" s="99"/>
      <c r="C4" s="99"/>
      <c r="D4" s="99"/>
      <c r="E4" s="99"/>
      <c r="F4" s="99"/>
      <c r="G4" s="99"/>
      <c r="H4" s="99"/>
      <c r="I4" s="99"/>
    </row>
    <row r="5" spans="1:9" ht="22.5" customHeight="1">
      <c r="A5" s="100" t="s">
        <v>3</v>
      </c>
      <c r="B5" s="100"/>
      <c r="C5" s="100"/>
      <c r="D5" s="100"/>
      <c r="E5" s="100"/>
      <c r="F5" s="100"/>
      <c r="G5" s="100"/>
      <c r="H5" s="100"/>
      <c r="I5" s="100"/>
    </row>
    <row r="6" spans="1:9" ht="22.5" customHeight="1">
      <c r="A6" s="100" t="s">
        <v>84</v>
      </c>
      <c r="B6" s="100"/>
      <c r="C6" s="100"/>
      <c r="D6" s="100"/>
      <c r="E6" s="100"/>
      <c r="F6" s="100"/>
      <c r="G6" s="100"/>
      <c r="H6" s="100"/>
      <c r="I6" s="100"/>
    </row>
    <row r="7" spans="1:9" ht="22.5" customHeight="1">
      <c r="A7" s="100" t="s">
        <v>82</v>
      </c>
      <c r="B7" s="100"/>
      <c r="C7" s="100"/>
      <c r="D7" s="100"/>
      <c r="E7" s="100"/>
      <c r="F7" s="100"/>
      <c r="G7" s="100"/>
      <c r="H7" s="100"/>
      <c r="I7" s="100"/>
    </row>
    <row r="8" spans="1:9" ht="22.5" customHeight="1">
      <c r="A8" s="100" t="s">
        <v>4</v>
      </c>
      <c r="B8" s="100"/>
      <c r="C8" s="100"/>
      <c r="D8" s="100"/>
      <c r="E8" s="100"/>
      <c r="F8" s="100"/>
      <c r="G8" s="100"/>
      <c r="H8" s="100"/>
      <c r="I8" s="100"/>
    </row>
    <row r="9" spans="1:9" ht="22.5" customHeight="1">
      <c r="A9" s="100" t="s">
        <v>5</v>
      </c>
      <c r="B9" s="100"/>
      <c r="C9" s="100"/>
      <c r="D9" s="100"/>
      <c r="E9" s="100"/>
      <c r="F9" s="100"/>
      <c r="G9" s="100"/>
      <c r="H9" s="100"/>
      <c r="I9" s="100"/>
    </row>
    <row r="10" spans="1:9" ht="22.5" customHeight="1">
      <c r="A10" s="100" t="s">
        <v>6</v>
      </c>
      <c r="B10" s="100"/>
      <c r="C10" s="100"/>
      <c r="D10" s="100"/>
      <c r="E10" s="100"/>
      <c r="F10" s="100"/>
      <c r="G10" s="100"/>
      <c r="H10" s="100"/>
      <c r="I10" s="100"/>
    </row>
    <row r="11" spans="1:9" ht="22.5" customHeight="1">
      <c r="A11" s="100" t="s">
        <v>7</v>
      </c>
      <c r="B11" s="100"/>
      <c r="C11" s="100"/>
      <c r="D11" s="100"/>
      <c r="E11" s="100"/>
      <c r="F11" s="100"/>
      <c r="G11" s="100"/>
      <c r="H11" s="100"/>
      <c r="I11" s="5"/>
    </row>
    <row r="12" spans="1:9" ht="13.5">
      <c r="A12" s="5"/>
      <c r="B12" s="5"/>
      <c r="C12" s="5"/>
      <c r="D12" s="5"/>
      <c r="E12" s="5"/>
      <c r="F12" s="5"/>
      <c r="G12" s="5"/>
      <c r="H12" s="5"/>
      <c r="I12" s="5"/>
    </row>
    <row r="13" spans="1:9" ht="23.25" customHeight="1">
      <c r="A13" s="124" t="s">
        <v>8</v>
      </c>
      <c r="B13" s="124"/>
      <c r="C13" s="124"/>
      <c r="D13" s="124"/>
      <c r="E13" s="124"/>
      <c r="F13" s="124"/>
      <c r="G13" s="124"/>
      <c r="H13" s="124"/>
      <c r="I13" s="124"/>
    </row>
    <row r="14" spans="1:9" ht="23.25" customHeight="1" thickBot="1">
      <c r="A14" s="5"/>
      <c r="B14" s="5"/>
      <c r="C14" s="5"/>
      <c r="D14" s="5"/>
      <c r="E14" s="5"/>
      <c r="F14" s="5"/>
      <c r="G14" s="5"/>
      <c r="H14" s="5"/>
      <c r="I14" s="5"/>
    </row>
    <row r="15" spans="1:9" ht="23.25" customHeight="1" thickBot="1">
      <c r="A15" s="5"/>
      <c r="B15" s="106" t="s">
        <v>9</v>
      </c>
      <c r="C15" s="107"/>
      <c r="D15" s="107"/>
      <c r="E15" s="108"/>
      <c r="F15" s="109">
        <v>2</v>
      </c>
      <c r="G15" s="109"/>
      <c r="H15" s="6" t="s">
        <v>10</v>
      </c>
      <c r="I15" s="5"/>
    </row>
    <row r="16" spans="1:9" ht="23.25" customHeight="1">
      <c r="A16" s="5"/>
      <c r="B16" s="132" t="s">
        <v>11</v>
      </c>
      <c r="C16" s="133"/>
      <c r="D16" s="133"/>
      <c r="E16" s="134"/>
      <c r="F16" s="128">
        <v>6</v>
      </c>
      <c r="G16" s="128"/>
      <c r="H16" s="130" t="s">
        <v>12</v>
      </c>
      <c r="I16" s="5"/>
    </row>
    <row r="17" spans="1:9" ht="23.25" customHeight="1" thickBot="1">
      <c r="A17" s="5"/>
      <c r="B17" s="125" t="s">
        <v>13</v>
      </c>
      <c r="C17" s="126"/>
      <c r="D17" s="126"/>
      <c r="E17" s="127"/>
      <c r="F17" s="129"/>
      <c r="G17" s="129"/>
      <c r="H17" s="131"/>
      <c r="I17" s="5"/>
    </row>
    <row r="18" spans="1:9" ht="23.25" customHeight="1" thickBot="1">
      <c r="A18" s="5"/>
      <c r="B18" s="5"/>
      <c r="C18" s="5"/>
      <c r="D18" s="5"/>
      <c r="E18" s="5"/>
      <c r="F18" s="133" t="s">
        <v>14</v>
      </c>
      <c r="G18" s="133"/>
      <c r="H18" s="5"/>
      <c r="I18" s="5"/>
    </row>
    <row r="19" spans="1:9" ht="23.25" customHeight="1" thickTop="1">
      <c r="A19" s="5"/>
      <c r="B19" s="137" t="s">
        <v>15</v>
      </c>
      <c r="C19" s="138"/>
      <c r="D19" s="138"/>
      <c r="E19" s="138"/>
      <c r="F19" s="138"/>
      <c r="G19" s="138"/>
      <c r="H19" s="139"/>
      <c r="I19" s="5"/>
    </row>
    <row r="20" spans="1:9" ht="23.25" customHeight="1">
      <c r="A20" s="5"/>
      <c r="B20" s="119" t="s">
        <v>16</v>
      </c>
      <c r="C20" s="100"/>
      <c r="D20" s="100"/>
      <c r="E20" s="100"/>
      <c r="F20" s="100"/>
      <c r="G20" s="100"/>
      <c r="H20" s="120"/>
      <c r="I20" s="5"/>
    </row>
    <row r="21" spans="1:9" ht="23.25" customHeight="1">
      <c r="A21" s="5"/>
      <c r="B21" s="119" t="s">
        <v>17</v>
      </c>
      <c r="C21" s="100"/>
      <c r="D21" s="100"/>
      <c r="E21" s="100"/>
      <c r="F21" s="100"/>
      <c r="G21" s="100"/>
      <c r="H21" s="120"/>
      <c r="I21" s="5"/>
    </row>
    <row r="22" spans="1:9" ht="23.25" customHeight="1">
      <c r="A22" s="5"/>
      <c r="B22" s="119" t="s">
        <v>18</v>
      </c>
      <c r="C22" s="121"/>
      <c r="D22" s="121"/>
      <c r="E22" s="121"/>
      <c r="F22" s="121"/>
      <c r="G22" s="121"/>
      <c r="H22" s="120"/>
      <c r="I22" s="5"/>
    </row>
    <row r="23" spans="1:9" ht="23.25" customHeight="1">
      <c r="A23" s="5"/>
      <c r="B23" s="119" t="s">
        <v>19</v>
      </c>
      <c r="C23" s="121"/>
      <c r="D23" s="121"/>
      <c r="E23" s="121"/>
      <c r="F23" s="121"/>
      <c r="G23" s="121"/>
      <c r="H23" s="120"/>
      <c r="I23" s="5"/>
    </row>
    <row r="24" spans="1:9" ht="23.25" customHeight="1">
      <c r="A24" s="5"/>
      <c r="B24" s="119" t="s">
        <v>20</v>
      </c>
      <c r="C24" s="121"/>
      <c r="D24" s="121"/>
      <c r="E24" s="121"/>
      <c r="F24" s="121"/>
      <c r="G24" s="121"/>
      <c r="H24" s="120"/>
      <c r="I24" s="5"/>
    </row>
    <row r="25" spans="1:9" ht="23.25" customHeight="1" thickBot="1">
      <c r="A25" s="5"/>
      <c r="B25" s="103" t="s">
        <v>83</v>
      </c>
      <c r="C25" s="104"/>
      <c r="D25" s="104"/>
      <c r="E25" s="104"/>
      <c r="F25" s="104"/>
      <c r="G25" s="104"/>
      <c r="H25" s="105"/>
      <c r="I25" s="5"/>
    </row>
    <row r="26" spans="1:9" ht="23.25" customHeight="1" thickBot="1" thickTop="1">
      <c r="A26" s="5"/>
      <c r="B26" s="5"/>
      <c r="C26" s="5"/>
      <c r="D26" s="5"/>
      <c r="E26" s="5"/>
      <c r="F26" s="5"/>
      <c r="G26" s="5"/>
      <c r="H26" s="5"/>
      <c r="I26" s="5"/>
    </row>
    <row r="27" spans="1:9" ht="23.25" customHeight="1" thickBot="1">
      <c r="A27" s="5"/>
      <c r="B27" s="106" t="s">
        <v>22</v>
      </c>
      <c r="C27" s="122"/>
      <c r="D27" s="122"/>
      <c r="E27" s="123"/>
      <c r="F27" s="135">
        <f>'計算表'!G37</f>
        <v>3240</v>
      </c>
      <c r="G27" s="136"/>
      <c r="H27" s="6" t="s">
        <v>23</v>
      </c>
      <c r="I27" s="5"/>
    </row>
    <row r="28" ht="23.25" customHeight="1"/>
    <row r="29" spans="1:9" ht="22.5" customHeight="1">
      <c r="A29" s="99" t="s">
        <v>24</v>
      </c>
      <c r="B29" s="99"/>
      <c r="C29" s="99"/>
      <c r="D29" s="99"/>
      <c r="E29" s="99"/>
      <c r="F29" s="99"/>
      <c r="G29" s="99"/>
      <c r="H29" s="99"/>
      <c r="I29" s="99"/>
    </row>
    <row r="30" spans="1:9" ht="22.5" customHeight="1" thickBot="1">
      <c r="A30" s="5"/>
      <c r="B30" s="5"/>
      <c r="C30" s="5"/>
      <c r="D30" s="5"/>
      <c r="E30" s="5"/>
      <c r="F30" s="5"/>
      <c r="G30" s="5"/>
      <c r="H30" s="5"/>
      <c r="I30" s="5"/>
    </row>
    <row r="31" spans="1:9" ht="22.5" customHeight="1" thickBot="1">
      <c r="A31" s="5"/>
      <c r="B31" s="106" t="s">
        <v>22</v>
      </c>
      <c r="C31" s="122"/>
      <c r="D31" s="122"/>
      <c r="E31" s="123"/>
      <c r="F31" s="135">
        <f>'計算表'!E118</f>
        <v>1722</v>
      </c>
      <c r="G31" s="136"/>
      <c r="H31" s="6" t="s">
        <v>23</v>
      </c>
      <c r="I31" s="5"/>
    </row>
    <row r="32" spans="1:9" ht="14.25" thickBot="1">
      <c r="A32" s="5"/>
      <c r="B32" s="5"/>
      <c r="C32" s="5"/>
      <c r="D32" s="5"/>
      <c r="E32" s="5"/>
      <c r="F32" s="5"/>
      <c r="G32" s="5"/>
      <c r="H32" s="5"/>
      <c r="I32" s="5"/>
    </row>
    <row r="33" spans="1:9" ht="23.25" customHeight="1" thickBot="1">
      <c r="A33" s="101" t="s">
        <v>25</v>
      </c>
      <c r="B33" s="102"/>
      <c r="C33" s="7"/>
      <c r="D33" s="5"/>
      <c r="E33" s="5"/>
      <c r="F33" s="5"/>
      <c r="G33" s="5"/>
      <c r="H33" s="5"/>
      <c r="I33" s="5"/>
    </row>
    <row r="34" spans="1:9" ht="18.75" customHeight="1">
      <c r="A34" s="110" t="s">
        <v>26</v>
      </c>
      <c r="B34" s="111"/>
      <c r="C34" s="111"/>
      <c r="D34" s="111"/>
      <c r="E34" s="111"/>
      <c r="F34" s="111"/>
      <c r="G34" s="111"/>
      <c r="H34" s="111"/>
      <c r="I34" s="112"/>
    </row>
    <row r="35" spans="1:9" ht="18.75" customHeight="1">
      <c r="A35" s="113"/>
      <c r="B35" s="114"/>
      <c r="C35" s="114"/>
      <c r="D35" s="114"/>
      <c r="E35" s="114"/>
      <c r="F35" s="114"/>
      <c r="G35" s="114"/>
      <c r="H35" s="114"/>
      <c r="I35" s="115"/>
    </row>
    <row r="36" spans="1:9" ht="18.75" customHeight="1">
      <c r="A36" s="113"/>
      <c r="B36" s="114"/>
      <c r="C36" s="114"/>
      <c r="D36" s="114"/>
      <c r="E36" s="114"/>
      <c r="F36" s="114"/>
      <c r="G36" s="114"/>
      <c r="H36" s="114"/>
      <c r="I36" s="115"/>
    </row>
    <row r="37" spans="1:9" ht="18.75" customHeight="1">
      <c r="A37" s="113"/>
      <c r="B37" s="114"/>
      <c r="C37" s="114"/>
      <c r="D37" s="114"/>
      <c r="E37" s="114"/>
      <c r="F37" s="114"/>
      <c r="G37" s="114"/>
      <c r="H37" s="114"/>
      <c r="I37" s="115"/>
    </row>
    <row r="38" spans="1:9" ht="23.25" customHeight="1" thickBot="1">
      <c r="A38" s="116" t="s">
        <v>73</v>
      </c>
      <c r="B38" s="117"/>
      <c r="C38" s="117"/>
      <c r="D38" s="117"/>
      <c r="E38" s="117"/>
      <c r="F38" s="117"/>
      <c r="G38" s="117"/>
      <c r="H38" s="117"/>
      <c r="I38" s="118"/>
    </row>
  </sheetData>
  <sheetProtection password="96B1" sheet="1" objects="1" scenarios="1"/>
  <protectedRanges>
    <protectedRange password="96B1" sqref="F15:G17" name="範囲1"/>
  </protectedRanges>
  <mergeCells count="33">
    <mergeCell ref="B31:E31"/>
    <mergeCell ref="F31:G31"/>
    <mergeCell ref="B24:H24"/>
    <mergeCell ref="F18:G18"/>
    <mergeCell ref="B19:H19"/>
    <mergeCell ref="A29:I29"/>
    <mergeCell ref="F27:G27"/>
    <mergeCell ref="A10:I10"/>
    <mergeCell ref="A13:I13"/>
    <mergeCell ref="B17:E17"/>
    <mergeCell ref="F16:G17"/>
    <mergeCell ref="H16:H17"/>
    <mergeCell ref="B16:E16"/>
    <mergeCell ref="A34:I37"/>
    <mergeCell ref="A38:I38"/>
    <mergeCell ref="B20:H20"/>
    <mergeCell ref="A7:I7"/>
    <mergeCell ref="A8:I8"/>
    <mergeCell ref="B22:H22"/>
    <mergeCell ref="B23:H23"/>
    <mergeCell ref="B21:H21"/>
    <mergeCell ref="B27:E27"/>
    <mergeCell ref="A9:I9"/>
    <mergeCell ref="A1:I1"/>
    <mergeCell ref="A2:I2"/>
    <mergeCell ref="A4:I4"/>
    <mergeCell ref="A5:I5"/>
    <mergeCell ref="A6:I6"/>
    <mergeCell ref="A33:B33"/>
    <mergeCell ref="B25:H25"/>
    <mergeCell ref="B15:E15"/>
    <mergeCell ref="A11:H11"/>
    <mergeCell ref="F15:G1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55"/>
  <sheetViews>
    <sheetView zoomScalePageLayoutView="0" workbookViewId="0" topLeftCell="A142">
      <selection activeCell="E165" sqref="E165"/>
    </sheetView>
  </sheetViews>
  <sheetFormatPr defaultColWidth="9.140625" defaultRowHeight="15"/>
  <cols>
    <col min="1" max="1" width="8.140625" style="0" customWidth="1"/>
    <col min="2" max="2" width="9.57421875" style="0" bestFit="1" customWidth="1"/>
    <col min="3" max="3" width="8.57421875" style="0" customWidth="1"/>
    <col min="4" max="4" width="12.140625" style="0" customWidth="1"/>
    <col min="5" max="5" width="15.00390625" style="0" customWidth="1"/>
    <col min="6" max="6" width="12.8515625" style="0" bestFit="1" customWidth="1"/>
    <col min="7" max="7" width="13.7109375" style="0" customWidth="1"/>
    <col min="8" max="8" width="7.140625" style="0" customWidth="1"/>
  </cols>
  <sheetData>
    <row r="1" spans="1:9" ht="23.25" customHeight="1">
      <c r="A1" s="176" t="s">
        <v>0</v>
      </c>
      <c r="B1" s="177"/>
      <c r="C1" s="177"/>
      <c r="D1" s="177"/>
      <c r="E1" s="177"/>
      <c r="F1" s="177"/>
      <c r="G1" s="177"/>
      <c r="H1" s="177"/>
      <c r="I1" s="2"/>
    </row>
    <row r="2" spans="1:9" ht="23.25" customHeight="1">
      <c r="A2" s="96" t="s">
        <v>27</v>
      </c>
      <c r="B2" s="97"/>
      <c r="C2" s="97"/>
      <c r="D2" s="97"/>
      <c r="E2" s="97"/>
      <c r="F2" s="97"/>
      <c r="G2" s="97"/>
      <c r="H2" s="97"/>
      <c r="I2" s="2"/>
    </row>
    <row r="3" spans="1:9" ht="13.5">
      <c r="A3" s="5"/>
      <c r="B3" s="5"/>
      <c r="C3" s="5"/>
      <c r="D3" s="5"/>
      <c r="E3" s="5"/>
      <c r="F3" s="5"/>
      <c r="G3" s="5"/>
      <c r="H3" s="5"/>
      <c r="I3" s="5"/>
    </row>
    <row r="4" spans="1:9" ht="21" customHeight="1">
      <c r="A4" s="99" t="s">
        <v>2</v>
      </c>
      <c r="B4" s="99"/>
      <c r="C4" s="99"/>
      <c r="D4" s="99"/>
      <c r="E4" s="99"/>
      <c r="F4" s="99"/>
      <c r="G4" s="99"/>
      <c r="H4" s="99"/>
      <c r="I4" s="3"/>
    </row>
    <row r="5" spans="1:9" ht="21" customHeight="1">
      <c r="A5" s="100" t="s">
        <v>3</v>
      </c>
      <c r="B5" s="100"/>
      <c r="C5" s="100"/>
      <c r="D5" s="100"/>
      <c r="E5" s="100"/>
      <c r="F5" s="100"/>
      <c r="G5" s="100"/>
      <c r="H5" s="100"/>
      <c r="I5" s="1"/>
    </row>
    <row r="6" spans="1:9" ht="21" customHeight="1">
      <c r="A6" s="100" t="s">
        <v>85</v>
      </c>
      <c r="B6" s="100"/>
      <c r="C6" s="100"/>
      <c r="D6" s="100"/>
      <c r="E6" s="100"/>
      <c r="F6" s="100"/>
      <c r="G6" s="100"/>
      <c r="H6" s="100"/>
      <c r="I6" s="1"/>
    </row>
    <row r="7" spans="1:9" ht="21" customHeight="1">
      <c r="A7" s="100" t="s">
        <v>82</v>
      </c>
      <c r="B7" s="100"/>
      <c r="C7" s="100"/>
      <c r="D7" s="100"/>
      <c r="E7" s="100"/>
      <c r="F7" s="100"/>
      <c r="G7" s="100"/>
      <c r="H7" s="100"/>
      <c r="I7" s="1"/>
    </row>
    <row r="8" spans="1:9" ht="21" customHeight="1">
      <c r="A8" s="100" t="s">
        <v>4</v>
      </c>
      <c r="B8" s="100"/>
      <c r="C8" s="100"/>
      <c r="D8" s="100"/>
      <c r="E8" s="100"/>
      <c r="F8" s="100"/>
      <c r="G8" s="100"/>
      <c r="H8" s="100"/>
      <c r="I8" s="1"/>
    </row>
    <row r="9" spans="1:9" ht="21" customHeight="1">
      <c r="A9" s="100" t="s">
        <v>5</v>
      </c>
      <c r="B9" s="100"/>
      <c r="C9" s="100"/>
      <c r="D9" s="100"/>
      <c r="E9" s="100"/>
      <c r="F9" s="100"/>
      <c r="G9" s="100"/>
      <c r="H9" s="100"/>
      <c r="I9" s="1"/>
    </row>
    <row r="10" spans="1:9" ht="21" customHeight="1">
      <c r="A10" s="100" t="s">
        <v>6</v>
      </c>
      <c r="B10" s="100"/>
      <c r="C10" s="100"/>
      <c r="D10" s="100"/>
      <c r="E10" s="100"/>
      <c r="F10" s="100"/>
      <c r="G10" s="100"/>
      <c r="H10" s="100"/>
      <c r="I10" s="1"/>
    </row>
    <row r="11" spans="1:9" ht="21" customHeight="1">
      <c r="A11" s="100" t="s">
        <v>7</v>
      </c>
      <c r="B11" s="100"/>
      <c r="C11" s="100"/>
      <c r="D11" s="100"/>
      <c r="E11" s="100"/>
      <c r="F11" s="100"/>
      <c r="G11" s="100"/>
      <c r="H11" s="100"/>
      <c r="I11" s="1"/>
    </row>
    <row r="12" spans="1:9" ht="13.5">
      <c r="A12" s="5"/>
      <c r="B12" s="5"/>
      <c r="C12" s="5"/>
      <c r="D12" s="5"/>
      <c r="E12" s="5"/>
      <c r="F12" s="5"/>
      <c r="G12" s="5"/>
      <c r="H12" s="5"/>
      <c r="I12" s="5"/>
    </row>
    <row r="13" spans="1:9" ht="21" customHeight="1">
      <c r="A13" s="124" t="s">
        <v>8</v>
      </c>
      <c r="B13" s="124"/>
      <c r="C13" s="124"/>
      <c r="D13" s="124"/>
      <c r="E13" s="124"/>
      <c r="F13" s="124"/>
      <c r="G13" s="124"/>
      <c r="H13" s="124"/>
      <c r="I13" s="4"/>
    </row>
    <row r="14" spans="1:9" ht="21" customHeight="1" thickBot="1">
      <c r="A14" s="5"/>
      <c r="B14" s="5"/>
      <c r="C14" s="5"/>
      <c r="D14" s="5"/>
      <c r="E14" s="5"/>
      <c r="F14" s="5"/>
      <c r="G14" s="5"/>
      <c r="H14" s="5"/>
      <c r="I14" s="5"/>
    </row>
    <row r="15" spans="1:9" ht="21" customHeight="1" thickBot="1">
      <c r="A15" s="5"/>
      <c r="B15" s="106" t="s">
        <v>9</v>
      </c>
      <c r="C15" s="107"/>
      <c r="D15" s="107"/>
      <c r="E15" s="108"/>
      <c r="F15" s="173">
        <f>'納付額'!F15</f>
        <v>2</v>
      </c>
      <c r="G15" s="173"/>
      <c r="H15" s="6" t="s">
        <v>10</v>
      </c>
      <c r="I15" s="5"/>
    </row>
    <row r="16" spans="1:9" ht="21" customHeight="1">
      <c r="A16" s="5"/>
      <c r="B16" s="132" t="s">
        <v>11</v>
      </c>
      <c r="C16" s="133"/>
      <c r="D16" s="133"/>
      <c r="E16" s="134"/>
      <c r="F16" s="174">
        <f>'納付額'!F16</f>
        <v>6</v>
      </c>
      <c r="G16" s="174"/>
      <c r="H16" s="130" t="s">
        <v>12</v>
      </c>
      <c r="I16" s="5"/>
    </row>
    <row r="17" spans="1:8" ht="21" customHeight="1" thickBot="1">
      <c r="A17" s="5"/>
      <c r="B17" s="125" t="s">
        <v>13</v>
      </c>
      <c r="C17" s="126"/>
      <c r="D17" s="126"/>
      <c r="E17" s="127"/>
      <c r="F17" s="175"/>
      <c r="G17" s="175"/>
      <c r="H17" s="131"/>
    </row>
    <row r="18" spans="1:8" ht="14.25" thickBot="1">
      <c r="A18" s="5"/>
      <c r="B18" s="5"/>
      <c r="C18" s="5"/>
      <c r="D18" s="5"/>
      <c r="E18" s="5"/>
      <c r="F18" s="133" t="s">
        <v>14</v>
      </c>
      <c r="G18" s="133"/>
      <c r="H18" s="5"/>
    </row>
    <row r="19" spans="1:8" ht="21.75" customHeight="1" thickTop="1">
      <c r="A19" s="5"/>
      <c r="B19" s="137" t="s">
        <v>15</v>
      </c>
      <c r="C19" s="138"/>
      <c r="D19" s="138"/>
      <c r="E19" s="138"/>
      <c r="F19" s="138"/>
      <c r="G19" s="138"/>
      <c r="H19" s="139"/>
    </row>
    <row r="20" spans="1:8" ht="21.75" customHeight="1">
      <c r="A20" s="5"/>
      <c r="B20" s="119" t="s">
        <v>16</v>
      </c>
      <c r="C20" s="100"/>
      <c r="D20" s="100"/>
      <c r="E20" s="100"/>
      <c r="F20" s="100"/>
      <c r="G20" s="100"/>
      <c r="H20" s="120"/>
    </row>
    <row r="21" spans="1:8" ht="21.75" customHeight="1">
      <c r="A21" s="5"/>
      <c r="B21" s="119" t="s">
        <v>17</v>
      </c>
      <c r="C21" s="100"/>
      <c r="D21" s="100"/>
      <c r="E21" s="100"/>
      <c r="F21" s="100"/>
      <c r="G21" s="100"/>
      <c r="H21" s="120"/>
    </row>
    <row r="22" spans="1:8" ht="21.75" customHeight="1">
      <c r="A22" s="5"/>
      <c r="B22" s="119" t="s">
        <v>18</v>
      </c>
      <c r="C22" s="121"/>
      <c r="D22" s="121"/>
      <c r="E22" s="121"/>
      <c r="F22" s="121"/>
      <c r="G22" s="121"/>
      <c r="H22" s="120"/>
    </row>
    <row r="23" spans="1:8" ht="21.75" customHeight="1">
      <c r="A23" s="5"/>
      <c r="B23" s="119" t="s">
        <v>19</v>
      </c>
      <c r="C23" s="121"/>
      <c r="D23" s="121"/>
      <c r="E23" s="121"/>
      <c r="F23" s="121"/>
      <c r="G23" s="121"/>
      <c r="H23" s="120"/>
    </row>
    <row r="24" spans="1:8" ht="21.75" customHeight="1">
      <c r="A24" s="5"/>
      <c r="B24" s="119" t="s">
        <v>20</v>
      </c>
      <c r="C24" s="121"/>
      <c r="D24" s="121"/>
      <c r="E24" s="121"/>
      <c r="F24" s="121"/>
      <c r="G24" s="121"/>
      <c r="H24" s="120"/>
    </row>
    <row r="25" spans="1:8" ht="21.75" customHeight="1" thickBot="1">
      <c r="A25" s="5"/>
      <c r="B25" s="103" t="s">
        <v>21</v>
      </c>
      <c r="C25" s="104"/>
      <c r="D25" s="104"/>
      <c r="E25" s="104"/>
      <c r="F25" s="104"/>
      <c r="G25" s="104"/>
      <c r="H25" s="105"/>
    </row>
    <row r="26" spans="1:8" ht="15" thickBot="1" thickTop="1">
      <c r="A26" s="5"/>
      <c r="B26" s="5"/>
      <c r="C26" s="5"/>
      <c r="D26" s="5"/>
      <c r="E26" s="5"/>
      <c r="F26" s="5"/>
      <c r="G26" s="5"/>
      <c r="H26" s="5"/>
    </row>
    <row r="27" spans="1:8" ht="16.5" customHeight="1" thickBot="1">
      <c r="A27" s="8"/>
      <c r="B27" s="170" t="s">
        <v>28</v>
      </c>
      <c r="C27" s="172"/>
      <c r="D27" s="5"/>
      <c r="E27" s="5"/>
      <c r="F27" s="5"/>
      <c r="G27" s="5"/>
      <c r="H27" s="5"/>
    </row>
    <row r="28" spans="1:8" ht="16.5" customHeight="1">
      <c r="A28" s="8"/>
      <c r="B28" s="9" t="s">
        <v>29</v>
      </c>
      <c r="C28" s="94">
        <f>ROUNDDOWN(F16/2,0)</f>
        <v>3</v>
      </c>
      <c r="D28" s="5"/>
      <c r="E28" s="5"/>
      <c r="F28" s="5"/>
      <c r="G28" s="5"/>
      <c r="H28" s="5"/>
    </row>
    <row r="29" spans="1:8" ht="16.5" customHeight="1" thickBot="1">
      <c r="A29" s="8"/>
      <c r="B29" s="10" t="s">
        <v>30</v>
      </c>
      <c r="C29" s="95">
        <f>ROUNDUP(F16/2,0)</f>
        <v>3</v>
      </c>
      <c r="D29" s="5"/>
      <c r="E29" s="5"/>
      <c r="F29" s="5"/>
      <c r="G29" s="5"/>
      <c r="H29" s="5"/>
    </row>
    <row r="30" spans="1:8" ht="16.5" customHeight="1" thickBot="1">
      <c r="A30" s="5"/>
      <c r="B30" s="5"/>
      <c r="C30" s="5"/>
      <c r="D30" s="5"/>
      <c r="E30" s="5"/>
      <c r="F30" s="5"/>
      <c r="G30" s="5"/>
      <c r="H30" s="5"/>
    </row>
    <row r="31" spans="1:8" ht="16.5" customHeight="1">
      <c r="A31" s="157" t="s">
        <v>31</v>
      </c>
      <c r="B31" s="179"/>
      <c r="C31" s="181" t="s">
        <v>32</v>
      </c>
      <c r="D31" s="182"/>
      <c r="E31" s="183"/>
      <c r="F31" s="184" t="s">
        <v>33</v>
      </c>
      <c r="G31" s="11" t="s">
        <v>34</v>
      </c>
      <c r="H31" s="5"/>
    </row>
    <row r="32" spans="1:8" ht="16.5" customHeight="1" thickBot="1">
      <c r="A32" s="158"/>
      <c r="B32" s="180"/>
      <c r="C32" s="186" t="s">
        <v>35</v>
      </c>
      <c r="D32" s="187"/>
      <c r="E32" s="12" t="s">
        <v>36</v>
      </c>
      <c r="F32" s="185"/>
      <c r="G32" s="13" t="s">
        <v>37</v>
      </c>
      <c r="H32" s="5"/>
    </row>
    <row r="33" spans="1:8" ht="16.5" customHeight="1">
      <c r="A33" s="158"/>
      <c r="B33" s="184" t="s">
        <v>38</v>
      </c>
      <c r="C33" s="87" t="s">
        <v>39</v>
      </c>
      <c r="D33" s="14">
        <f>C41</f>
        <v>1</v>
      </c>
      <c r="E33" s="88">
        <f>G65</f>
        <v>793</v>
      </c>
      <c r="F33" s="30">
        <f>F15-F34</f>
        <v>1</v>
      </c>
      <c r="G33" s="15">
        <f>E33*F33</f>
        <v>793</v>
      </c>
      <c r="H33" s="5"/>
    </row>
    <row r="34" spans="1:8" ht="16.5" customHeight="1" thickBot="1">
      <c r="A34" s="158"/>
      <c r="B34" s="193"/>
      <c r="C34" s="89" t="s">
        <v>40</v>
      </c>
      <c r="D34" s="16">
        <f>C42</f>
        <v>2</v>
      </c>
      <c r="E34" s="90">
        <f>G80</f>
        <v>827</v>
      </c>
      <c r="F34" s="29">
        <f>MOD(C28,F15)</f>
        <v>1</v>
      </c>
      <c r="G34" s="17">
        <f>E34*F34</f>
        <v>827</v>
      </c>
      <c r="H34" s="5"/>
    </row>
    <row r="35" spans="1:8" ht="16.5" customHeight="1">
      <c r="A35" s="158"/>
      <c r="B35" s="189" t="s">
        <v>41</v>
      </c>
      <c r="C35" s="18" t="s">
        <v>39</v>
      </c>
      <c r="D35" s="19">
        <f>C45</f>
        <v>1</v>
      </c>
      <c r="E35" s="20">
        <f>G95</f>
        <v>793</v>
      </c>
      <c r="F35" s="21">
        <f>F15-F36</f>
        <v>1</v>
      </c>
      <c r="G35" s="22">
        <f>E35*F35</f>
        <v>793</v>
      </c>
      <c r="H35" s="5"/>
    </row>
    <row r="36" spans="1:8" ht="16.5" customHeight="1" thickBot="1">
      <c r="A36" s="158"/>
      <c r="B36" s="190"/>
      <c r="C36" s="23" t="s">
        <v>40</v>
      </c>
      <c r="D36" s="24">
        <f>C46</f>
        <v>2</v>
      </c>
      <c r="E36" s="25">
        <f>G110</f>
        <v>827</v>
      </c>
      <c r="F36" s="26">
        <f>MOD(C29,F15)</f>
        <v>1</v>
      </c>
      <c r="G36" s="27">
        <f>E36*F36</f>
        <v>827</v>
      </c>
      <c r="H36" s="5"/>
    </row>
    <row r="37" spans="1:8" ht="16.5" customHeight="1" thickBot="1">
      <c r="A37" s="159"/>
      <c r="B37" s="191" t="s">
        <v>42</v>
      </c>
      <c r="C37" s="192"/>
      <c r="D37" s="192"/>
      <c r="E37" s="192"/>
      <c r="F37" s="192"/>
      <c r="G37" s="28">
        <f>SUM(G33:G36)</f>
        <v>3240</v>
      </c>
      <c r="H37" s="5"/>
    </row>
    <row r="38" spans="1:8" ht="16.5" customHeight="1">
      <c r="A38" s="5"/>
      <c r="B38" s="5"/>
      <c r="C38" s="5"/>
      <c r="D38" s="5"/>
      <c r="E38" s="5"/>
      <c r="F38" s="5"/>
      <c r="G38" s="5"/>
      <c r="H38" s="5"/>
    </row>
    <row r="39" spans="1:8" ht="16.5" customHeight="1" thickBot="1">
      <c r="A39" s="8"/>
      <c r="B39" s="8"/>
      <c r="C39" s="8"/>
      <c r="D39" s="8"/>
      <c r="E39" s="8"/>
      <c r="F39" s="8"/>
      <c r="G39" s="8"/>
      <c r="H39" s="8"/>
    </row>
    <row r="40" spans="1:8" ht="16.5" customHeight="1" thickBot="1">
      <c r="A40" s="8"/>
      <c r="B40" s="160" t="s">
        <v>74</v>
      </c>
      <c r="C40" s="178"/>
      <c r="D40" s="161"/>
      <c r="E40" s="8"/>
      <c r="F40" s="8"/>
      <c r="G40" s="5"/>
      <c r="H40" s="5"/>
    </row>
    <row r="41" spans="1:8" ht="16.5" customHeight="1">
      <c r="A41" s="8"/>
      <c r="B41" s="31" t="s">
        <v>43</v>
      </c>
      <c r="C41" s="84">
        <f>ROUNDDOWN(C28/F15,0)</f>
        <v>1</v>
      </c>
      <c r="D41" s="85" t="s">
        <v>44</v>
      </c>
      <c r="E41" s="8"/>
      <c r="F41" s="5"/>
      <c r="G41" s="5"/>
      <c r="H41" s="5"/>
    </row>
    <row r="42" spans="1:8" ht="16.5" customHeight="1" thickBot="1">
      <c r="A42" s="8"/>
      <c r="B42" s="33" t="s">
        <v>45</v>
      </c>
      <c r="C42" s="86">
        <f>ROUNDUP(C28/F15,0)</f>
        <v>2</v>
      </c>
      <c r="D42" s="34" t="s">
        <v>44</v>
      </c>
      <c r="E42" s="8"/>
      <c r="F42" s="5"/>
      <c r="G42" s="5"/>
      <c r="H42" s="5"/>
    </row>
    <row r="43" spans="1:8" ht="16.5" customHeight="1" thickBot="1">
      <c r="A43" s="8"/>
      <c r="B43" s="35"/>
      <c r="C43" s="36"/>
      <c r="D43" s="36"/>
      <c r="E43" s="8"/>
      <c r="F43" s="5"/>
      <c r="G43" s="5"/>
      <c r="H43" s="5"/>
    </row>
    <row r="44" spans="1:8" ht="16.5" customHeight="1" thickBot="1">
      <c r="A44" s="8"/>
      <c r="B44" s="160" t="s">
        <v>75</v>
      </c>
      <c r="C44" s="178"/>
      <c r="D44" s="161"/>
      <c r="E44" s="8"/>
      <c r="F44" s="8"/>
      <c r="G44" s="5"/>
      <c r="H44" s="5"/>
    </row>
    <row r="45" spans="1:8" ht="16.5" customHeight="1">
      <c r="A45" s="8"/>
      <c r="B45" s="31" t="s">
        <v>43</v>
      </c>
      <c r="C45" s="84">
        <f>ROUNDDOWN(C29/F15,0)</f>
        <v>1</v>
      </c>
      <c r="D45" s="85" t="s">
        <v>44</v>
      </c>
      <c r="E45" s="8"/>
      <c r="F45" s="5"/>
      <c r="G45" s="5"/>
      <c r="H45" s="5"/>
    </row>
    <row r="46" spans="1:8" ht="16.5" customHeight="1" thickBot="1">
      <c r="A46" s="8"/>
      <c r="B46" s="33" t="s">
        <v>45</v>
      </c>
      <c r="C46" s="86">
        <f>ROUNDUP(C29/F15,0)</f>
        <v>2</v>
      </c>
      <c r="D46" s="34" t="s">
        <v>44</v>
      </c>
      <c r="E46" s="8"/>
      <c r="F46" s="5"/>
      <c r="G46" s="5"/>
      <c r="H46" s="5"/>
    </row>
    <row r="47" spans="1:8" ht="13.5">
      <c r="A47" s="8"/>
      <c r="B47" s="35"/>
      <c r="C47" s="36"/>
      <c r="D47" s="36"/>
      <c r="E47" s="8"/>
      <c r="F47" s="5"/>
      <c r="G47" s="5"/>
      <c r="H47" s="5"/>
    </row>
    <row r="48" spans="1:8" ht="13.5">
      <c r="A48" s="8"/>
      <c r="B48" s="165" t="s">
        <v>46</v>
      </c>
      <c r="C48" s="165"/>
      <c r="D48" s="165"/>
      <c r="E48" s="165"/>
      <c r="F48" s="165"/>
      <c r="G48" s="165"/>
      <c r="H48" s="165"/>
    </row>
    <row r="49" spans="1:8" ht="13.5">
      <c r="A49" s="8"/>
      <c r="B49" s="165" t="s">
        <v>47</v>
      </c>
      <c r="C49" s="165"/>
      <c r="D49" s="165"/>
      <c r="E49" s="165"/>
      <c r="F49" s="165"/>
      <c r="G49" s="165"/>
      <c r="H49" s="165"/>
    </row>
    <row r="50" spans="1:8" ht="13.5">
      <c r="A50" s="8"/>
      <c r="B50" s="37"/>
      <c r="C50" s="37"/>
      <c r="D50" s="37"/>
      <c r="E50" s="37"/>
      <c r="F50" s="37"/>
      <c r="G50" s="37"/>
      <c r="H50" s="37"/>
    </row>
    <row r="51" spans="1:8" ht="15" thickBot="1">
      <c r="A51" s="5"/>
      <c r="B51" s="188" t="s">
        <v>48</v>
      </c>
      <c r="C51" s="188"/>
      <c r="D51" s="188"/>
      <c r="E51" s="188"/>
      <c r="F51" s="188"/>
      <c r="G51" s="188"/>
      <c r="H51" s="8"/>
    </row>
    <row r="52" spans="1:8" ht="14.25" thickBot="1">
      <c r="A52" s="5"/>
      <c r="B52" s="168" t="s">
        <v>76</v>
      </c>
      <c r="C52" s="169"/>
      <c r="D52" s="169"/>
      <c r="E52" s="169"/>
      <c r="F52" s="169"/>
      <c r="G52" s="40" t="s">
        <v>49</v>
      </c>
      <c r="H52" s="37"/>
    </row>
    <row r="53" spans="1:8" ht="14.25" thickBot="1">
      <c r="A53" s="5"/>
      <c r="B53" s="41" t="s">
        <v>50</v>
      </c>
      <c r="C53" s="42" t="s">
        <v>9</v>
      </c>
      <c r="D53" s="43">
        <v>1</v>
      </c>
      <c r="E53" s="43" t="s">
        <v>51</v>
      </c>
      <c r="F53" s="44">
        <v>759</v>
      </c>
      <c r="G53" s="45">
        <f>D53*F53</f>
        <v>759</v>
      </c>
      <c r="H53" s="37"/>
    </row>
    <row r="54" spans="1:8" ht="14.25" thickBot="1">
      <c r="A54" s="8"/>
      <c r="B54" s="149" t="s">
        <v>52</v>
      </c>
      <c r="C54" s="160" t="s">
        <v>53</v>
      </c>
      <c r="D54" s="164"/>
      <c r="E54" s="47" t="s">
        <v>51</v>
      </c>
      <c r="F54" s="48" t="s">
        <v>54</v>
      </c>
      <c r="G54" s="49" t="s">
        <v>49</v>
      </c>
      <c r="H54" s="37"/>
    </row>
    <row r="55" spans="1:8" ht="13.5">
      <c r="A55" s="8"/>
      <c r="B55" s="149"/>
      <c r="C55" s="151" t="s">
        <v>55</v>
      </c>
      <c r="D55" s="152"/>
      <c r="E55" s="50">
        <v>34.1</v>
      </c>
      <c r="F55" s="51">
        <f>IF($C$41&lt;=10,$C$41,IF($C$41&gt;=11,10,$C$41))</f>
        <v>1</v>
      </c>
      <c r="G55" s="52">
        <f>E55*F55</f>
        <v>34.1</v>
      </c>
      <c r="H55" s="37"/>
    </row>
    <row r="56" spans="1:8" ht="13.5">
      <c r="A56" s="8"/>
      <c r="B56" s="149"/>
      <c r="C56" s="153" t="s">
        <v>56</v>
      </c>
      <c r="D56" s="154"/>
      <c r="E56" s="53">
        <v>111.1</v>
      </c>
      <c r="F56" s="54">
        <f>IF($C$41&lt;=10,0,IF($C$41&gt;=21,10,$C$41-10))</f>
        <v>0</v>
      </c>
      <c r="G56" s="55">
        <f aca="true" t="shared" si="0" ref="G56:G63">E56*F56</f>
        <v>0</v>
      </c>
      <c r="H56" s="37"/>
    </row>
    <row r="57" spans="1:8" ht="13.5">
      <c r="A57" s="8"/>
      <c r="B57" s="149"/>
      <c r="C57" s="153" t="s">
        <v>57</v>
      </c>
      <c r="D57" s="154"/>
      <c r="E57" s="53">
        <v>181.50000000000003</v>
      </c>
      <c r="F57" s="54">
        <f>IF($C$41&lt;=20,0,IF($C$41&gt;=31,10,$C$41-20))</f>
        <v>0</v>
      </c>
      <c r="G57" s="55">
        <f t="shared" si="0"/>
        <v>0</v>
      </c>
      <c r="H57" s="37"/>
    </row>
    <row r="58" spans="1:8" ht="13.5">
      <c r="A58" s="8"/>
      <c r="B58" s="149"/>
      <c r="C58" s="153" t="s">
        <v>58</v>
      </c>
      <c r="D58" s="154"/>
      <c r="E58" s="53">
        <v>253.00000000000003</v>
      </c>
      <c r="F58" s="54">
        <f>IF($C$41&lt;=30,0,IF($C$41&gt;=51,20,$C$41-30))</f>
        <v>0</v>
      </c>
      <c r="G58" s="55">
        <f t="shared" si="0"/>
        <v>0</v>
      </c>
      <c r="H58" s="37"/>
    </row>
    <row r="59" spans="1:8" ht="13.5">
      <c r="A59" s="8"/>
      <c r="B59" s="149"/>
      <c r="C59" s="153" t="s">
        <v>59</v>
      </c>
      <c r="D59" s="154"/>
      <c r="E59" s="53">
        <v>302.5</v>
      </c>
      <c r="F59" s="54">
        <f>IF($C$41&lt;=50,0,IF($C$41&gt;=101,50,$C$41-50))</f>
        <v>0</v>
      </c>
      <c r="G59" s="55">
        <f t="shared" si="0"/>
        <v>0</v>
      </c>
      <c r="H59" s="37"/>
    </row>
    <row r="60" spans="1:8" ht="13.5">
      <c r="A60" s="8"/>
      <c r="B60" s="149"/>
      <c r="C60" s="153" t="s">
        <v>60</v>
      </c>
      <c r="D60" s="154"/>
      <c r="E60" s="53">
        <v>324.5</v>
      </c>
      <c r="F60" s="54">
        <f>IF($C$41&lt;=100,0,IF($C$41&gt;=501,400,$C$41-100))</f>
        <v>0</v>
      </c>
      <c r="G60" s="55">
        <f t="shared" si="0"/>
        <v>0</v>
      </c>
      <c r="H60" s="37"/>
    </row>
    <row r="61" spans="1:8" ht="13.5">
      <c r="A61" s="8"/>
      <c r="B61" s="149"/>
      <c r="C61" s="153" t="s">
        <v>61</v>
      </c>
      <c r="D61" s="154"/>
      <c r="E61" s="53">
        <v>352</v>
      </c>
      <c r="F61" s="54">
        <f>IF($C$41&lt;=500,0,IF($C$41&gt;=1001,500,$C$41-500))</f>
        <v>0</v>
      </c>
      <c r="G61" s="55">
        <f t="shared" si="0"/>
        <v>0</v>
      </c>
      <c r="H61" s="37"/>
    </row>
    <row r="62" spans="1:8" ht="13.5">
      <c r="A62" s="8"/>
      <c r="B62" s="149"/>
      <c r="C62" s="155" t="s">
        <v>62</v>
      </c>
      <c r="D62" s="156"/>
      <c r="E62" s="53">
        <v>368.50000000000006</v>
      </c>
      <c r="F62" s="54">
        <f>IF($C$41&lt;=1000,0,IF($C$41&gt;=2001,1000,$C$41-1000))</f>
        <v>0</v>
      </c>
      <c r="G62" s="55">
        <f t="shared" si="0"/>
        <v>0</v>
      </c>
      <c r="H62" s="37"/>
    </row>
    <row r="63" spans="1:8" ht="14.25" thickBot="1">
      <c r="A63" s="8"/>
      <c r="B63" s="149"/>
      <c r="C63" s="142" t="s">
        <v>63</v>
      </c>
      <c r="D63" s="143"/>
      <c r="E63" s="56">
        <v>418.00000000000006</v>
      </c>
      <c r="F63" s="57">
        <f>IF($C$41&lt;=2000,0,IF($C$41&gt;=2001,$C$41-2000))</f>
        <v>0</v>
      </c>
      <c r="G63" s="58">
        <f t="shared" si="0"/>
        <v>0</v>
      </c>
      <c r="H63" s="37"/>
    </row>
    <row r="64" spans="1:8" ht="14.25" thickBot="1">
      <c r="A64" s="8"/>
      <c r="B64" s="150"/>
      <c r="C64" s="144" t="s">
        <v>64</v>
      </c>
      <c r="D64" s="145"/>
      <c r="E64" s="59"/>
      <c r="F64" s="60">
        <f>SUM(F55:F63)</f>
        <v>1</v>
      </c>
      <c r="G64" s="45">
        <f>SUM(G55:G63)</f>
        <v>34.1</v>
      </c>
      <c r="H64" s="37"/>
    </row>
    <row r="65" spans="1:8" ht="14.25" thickBot="1">
      <c r="A65" s="8"/>
      <c r="B65" s="61" t="s">
        <v>65</v>
      </c>
      <c r="C65" s="141"/>
      <c r="D65" s="141"/>
      <c r="E65" s="122"/>
      <c r="F65" s="122"/>
      <c r="G65" s="62">
        <f>ROUNDDOWN(G53+G64,0)</f>
        <v>793</v>
      </c>
      <c r="H65" s="37"/>
    </row>
    <row r="66" spans="1:8" ht="14.25" thickBot="1">
      <c r="A66" s="8"/>
      <c r="B66" s="37"/>
      <c r="C66" s="37"/>
      <c r="D66" s="37"/>
      <c r="E66" s="37"/>
      <c r="F66" s="37"/>
      <c r="G66" s="37"/>
      <c r="H66" s="37"/>
    </row>
    <row r="67" spans="1:8" ht="14.25" thickBot="1">
      <c r="A67" s="8"/>
      <c r="B67" s="146" t="s">
        <v>77</v>
      </c>
      <c r="C67" s="147"/>
      <c r="D67" s="147"/>
      <c r="E67" s="147"/>
      <c r="F67" s="147"/>
      <c r="G67" s="63" t="s">
        <v>49</v>
      </c>
      <c r="H67" s="37"/>
    </row>
    <row r="68" spans="1:8" ht="14.25" thickBot="1">
      <c r="A68" s="8"/>
      <c r="B68" s="41" t="s">
        <v>50</v>
      </c>
      <c r="C68" s="42" t="s">
        <v>9</v>
      </c>
      <c r="D68" s="43">
        <v>1</v>
      </c>
      <c r="E68" s="43" t="s">
        <v>51</v>
      </c>
      <c r="F68" s="44">
        <v>759</v>
      </c>
      <c r="G68" s="45">
        <f>D68*F68</f>
        <v>759</v>
      </c>
      <c r="H68" s="37"/>
    </row>
    <row r="69" spans="1:9" ht="14.25" thickBot="1">
      <c r="A69" s="8"/>
      <c r="B69" s="148" t="s">
        <v>52</v>
      </c>
      <c r="C69" s="144" t="s">
        <v>53</v>
      </c>
      <c r="D69" s="145"/>
      <c r="E69" s="43" t="s">
        <v>51</v>
      </c>
      <c r="F69" s="64" t="s">
        <v>80</v>
      </c>
      <c r="G69" s="65" t="s">
        <v>81</v>
      </c>
      <c r="H69" s="37"/>
      <c r="I69" s="5"/>
    </row>
    <row r="70" spans="1:9" ht="13.5">
      <c r="A70" s="8"/>
      <c r="B70" s="149"/>
      <c r="C70" s="151" t="s">
        <v>55</v>
      </c>
      <c r="D70" s="152"/>
      <c r="E70" s="50">
        <v>34.1</v>
      </c>
      <c r="F70" s="51">
        <f>IF($C$42&lt;=10,$C$42,IF($C$42&gt;=11,10,$C$42))</f>
        <v>2</v>
      </c>
      <c r="G70" s="52">
        <f>E70*F70</f>
        <v>68.2</v>
      </c>
      <c r="H70" s="37"/>
      <c r="I70" s="5"/>
    </row>
    <row r="71" spans="1:9" ht="13.5">
      <c r="A71" s="8"/>
      <c r="B71" s="149"/>
      <c r="C71" s="153" t="s">
        <v>56</v>
      </c>
      <c r="D71" s="154"/>
      <c r="E71" s="53">
        <v>111.1</v>
      </c>
      <c r="F71" s="54">
        <f>IF($C$42&lt;=10,0,IF($C$42&gt;=21,10,$C$42-10))</f>
        <v>0</v>
      </c>
      <c r="G71" s="55">
        <f aca="true" t="shared" si="1" ref="G71:G78">E71*F71</f>
        <v>0</v>
      </c>
      <c r="H71" s="37"/>
      <c r="I71" s="5"/>
    </row>
    <row r="72" spans="1:9" ht="13.5">
      <c r="A72" s="8"/>
      <c r="B72" s="149"/>
      <c r="C72" s="153" t="s">
        <v>57</v>
      </c>
      <c r="D72" s="154"/>
      <c r="E72" s="53">
        <v>181.50000000000003</v>
      </c>
      <c r="F72" s="54">
        <f>IF($C$42&lt;=20,0,IF($C$42&gt;=31,10,$C$42-20))</f>
        <v>0</v>
      </c>
      <c r="G72" s="55">
        <f t="shared" si="1"/>
        <v>0</v>
      </c>
      <c r="H72" s="37"/>
      <c r="I72" s="5"/>
    </row>
    <row r="73" spans="1:9" ht="13.5">
      <c r="A73" s="8"/>
      <c r="B73" s="149"/>
      <c r="C73" s="153" t="s">
        <v>58</v>
      </c>
      <c r="D73" s="154"/>
      <c r="E73" s="53">
        <v>253.00000000000003</v>
      </c>
      <c r="F73" s="54">
        <f>IF($C$42&lt;=30,0,IF($C$42&gt;=51,20,$C$42-30))</f>
        <v>0</v>
      </c>
      <c r="G73" s="55">
        <f t="shared" si="1"/>
        <v>0</v>
      </c>
      <c r="H73" s="37"/>
      <c r="I73" s="5"/>
    </row>
    <row r="74" spans="1:9" ht="13.5">
      <c r="A74" s="8"/>
      <c r="B74" s="149"/>
      <c r="C74" s="153" t="s">
        <v>59</v>
      </c>
      <c r="D74" s="154"/>
      <c r="E74" s="53">
        <v>302.5</v>
      </c>
      <c r="F74" s="54">
        <f>IF($C$42&lt;=50,0,IF($C$42&gt;=101,50,$C$42-50))</f>
        <v>0</v>
      </c>
      <c r="G74" s="55">
        <f t="shared" si="1"/>
        <v>0</v>
      </c>
      <c r="H74" s="37"/>
      <c r="I74" s="5"/>
    </row>
    <row r="75" spans="1:9" ht="13.5">
      <c r="A75" s="8"/>
      <c r="B75" s="149"/>
      <c r="C75" s="153" t="s">
        <v>60</v>
      </c>
      <c r="D75" s="154"/>
      <c r="E75" s="53">
        <v>324.5</v>
      </c>
      <c r="F75" s="54">
        <f>IF($C$42&lt;=100,0,IF($C$42&gt;=501,400,$C$42-100))</f>
        <v>0</v>
      </c>
      <c r="G75" s="55">
        <f t="shared" si="1"/>
        <v>0</v>
      </c>
      <c r="H75" s="37"/>
      <c r="I75" s="5"/>
    </row>
    <row r="76" spans="1:9" ht="13.5">
      <c r="A76" s="8"/>
      <c r="B76" s="149"/>
      <c r="C76" s="153" t="s">
        <v>61</v>
      </c>
      <c r="D76" s="154"/>
      <c r="E76" s="53">
        <v>352</v>
      </c>
      <c r="F76" s="54">
        <f>IF($C$42&lt;=500,0,IF($C$42&gt;=1001,500,$C$42-500))</f>
        <v>0</v>
      </c>
      <c r="G76" s="55">
        <f t="shared" si="1"/>
        <v>0</v>
      </c>
      <c r="H76" s="37"/>
      <c r="I76" s="5"/>
    </row>
    <row r="77" spans="1:9" ht="13.5">
      <c r="A77" s="8"/>
      <c r="B77" s="149"/>
      <c r="C77" s="155" t="s">
        <v>62</v>
      </c>
      <c r="D77" s="156"/>
      <c r="E77" s="53">
        <v>368.50000000000006</v>
      </c>
      <c r="F77" s="54">
        <f>IF($C$42&lt;=1000,0,IF($C$42&gt;=2001,1000,$C$42-1000))</f>
        <v>0</v>
      </c>
      <c r="G77" s="55">
        <f t="shared" si="1"/>
        <v>0</v>
      </c>
      <c r="H77" s="37"/>
      <c r="I77" s="5"/>
    </row>
    <row r="78" spans="1:9" ht="14.25" thickBot="1">
      <c r="A78" s="8"/>
      <c r="B78" s="149"/>
      <c r="C78" s="142" t="s">
        <v>63</v>
      </c>
      <c r="D78" s="143"/>
      <c r="E78" s="56">
        <v>418.00000000000006</v>
      </c>
      <c r="F78" s="57">
        <f>IF($C$42&lt;=2000,0,IF($C$42&gt;=2001,$C$42-2000))</f>
        <v>0</v>
      </c>
      <c r="G78" s="58">
        <f t="shared" si="1"/>
        <v>0</v>
      </c>
      <c r="H78" s="37"/>
      <c r="I78" s="5"/>
    </row>
    <row r="79" spans="1:9" ht="14.25" thickBot="1">
      <c r="A79" s="8"/>
      <c r="B79" s="150"/>
      <c r="C79" s="144" t="s">
        <v>64</v>
      </c>
      <c r="D79" s="145"/>
      <c r="E79" s="59"/>
      <c r="F79" s="60">
        <f>SUM(F70:F78)</f>
        <v>2</v>
      </c>
      <c r="G79" s="45">
        <f>SUM(G70:G78)</f>
        <v>68.2</v>
      </c>
      <c r="H79" s="37"/>
      <c r="I79" s="5"/>
    </row>
    <row r="80" spans="1:9" ht="14.25" thickBot="1">
      <c r="A80" s="8"/>
      <c r="B80" s="66" t="s">
        <v>65</v>
      </c>
      <c r="C80" s="140"/>
      <c r="D80" s="141"/>
      <c r="E80" s="122"/>
      <c r="F80" s="122"/>
      <c r="G80" s="67">
        <f>ROUNDDOWN(G68+G79,0)</f>
        <v>827</v>
      </c>
      <c r="H80" s="37"/>
      <c r="I80" s="5"/>
    </row>
    <row r="81" spans="1:9" s="83" customFormat="1" ht="14.25" thickBot="1">
      <c r="A81" s="37"/>
      <c r="B81" s="37"/>
      <c r="C81" s="37"/>
      <c r="D81" s="37"/>
      <c r="E81" s="37"/>
      <c r="F81" s="37"/>
      <c r="G81" s="37"/>
      <c r="H81" s="81"/>
      <c r="I81" s="82"/>
    </row>
    <row r="82" spans="1:8" s="83" customFormat="1" ht="14.25" thickBot="1">
      <c r="A82" s="82"/>
      <c r="B82" s="168" t="s">
        <v>78</v>
      </c>
      <c r="C82" s="169"/>
      <c r="D82" s="169"/>
      <c r="E82" s="169"/>
      <c r="F82" s="169"/>
      <c r="G82" s="49" t="s">
        <v>49</v>
      </c>
      <c r="H82" s="37"/>
    </row>
    <row r="83" spans="1:8" ht="14.25" thickBot="1">
      <c r="A83" s="5"/>
      <c r="B83" s="41" t="s">
        <v>50</v>
      </c>
      <c r="C83" s="42" t="s">
        <v>9</v>
      </c>
      <c r="D83" s="43">
        <v>1</v>
      </c>
      <c r="E83" s="43" t="s">
        <v>51</v>
      </c>
      <c r="F83" s="44">
        <v>759</v>
      </c>
      <c r="G83" s="45">
        <f>D83*F83</f>
        <v>759</v>
      </c>
      <c r="H83" s="37"/>
    </row>
    <row r="84" spans="1:8" ht="14.25" thickBot="1">
      <c r="A84" s="8"/>
      <c r="B84" s="149" t="s">
        <v>52</v>
      </c>
      <c r="C84" s="160" t="s">
        <v>53</v>
      </c>
      <c r="D84" s="164"/>
      <c r="E84" s="47" t="s">
        <v>51</v>
      </c>
      <c r="F84" s="48" t="s">
        <v>80</v>
      </c>
      <c r="G84" s="49" t="s">
        <v>81</v>
      </c>
      <c r="H84" s="37"/>
    </row>
    <row r="85" spans="1:8" ht="13.5">
      <c r="A85" s="8"/>
      <c r="B85" s="149"/>
      <c r="C85" s="151" t="s">
        <v>55</v>
      </c>
      <c r="D85" s="152"/>
      <c r="E85" s="50">
        <v>34.1</v>
      </c>
      <c r="F85" s="51">
        <f>IF($C$45&lt;=10,$C$45,IF($C$45&gt;=11,10,$C$45))</f>
        <v>1</v>
      </c>
      <c r="G85" s="52">
        <f>E85*F85</f>
        <v>34.1</v>
      </c>
      <c r="H85" s="37"/>
    </row>
    <row r="86" spans="1:8" ht="13.5">
      <c r="A86" s="8"/>
      <c r="B86" s="149"/>
      <c r="C86" s="153" t="s">
        <v>56</v>
      </c>
      <c r="D86" s="154"/>
      <c r="E86" s="53">
        <v>111.1</v>
      </c>
      <c r="F86" s="54">
        <f>IF($C$45&lt;=10,0,IF($C$45&gt;=21,10,$C$45-10))</f>
        <v>0</v>
      </c>
      <c r="G86" s="55">
        <f aca="true" t="shared" si="2" ref="G86:G93">E86*F86</f>
        <v>0</v>
      </c>
      <c r="H86" s="37"/>
    </row>
    <row r="87" spans="1:8" ht="13.5">
      <c r="A87" s="8"/>
      <c r="B87" s="149"/>
      <c r="C87" s="153" t="s">
        <v>57</v>
      </c>
      <c r="D87" s="154"/>
      <c r="E87" s="53">
        <v>181.50000000000003</v>
      </c>
      <c r="F87" s="54">
        <f>IF($C$45&lt;=20,0,IF($C$45&gt;=31,10,$C$45-20))</f>
        <v>0</v>
      </c>
      <c r="G87" s="55">
        <f t="shared" si="2"/>
        <v>0</v>
      </c>
      <c r="H87" s="37"/>
    </row>
    <row r="88" spans="1:8" ht="13.5">
      <c r="A88" s="8"/>
      <c r="B88" s="149"/>
      <c r="C88" s="153" t="s">
        <v>58</v>
      </c>
      <c r="D88" s="154"/>
      <c r="E88" s="53">
        <v>253.00000000000003</v>
      </c>
      <c r="F88" s="54">
        <f>IF($C$45&lt;=30,0,IF($C$45&gt;=51,20,$C$45-30))</f>
        <v>0</v>
      </c>
      <c r="G88" s="55">
        <f t="shared" si="2"/>
        <v>0</v>
      </c>
      <c r="H88" s="37"/>
    </row>
    <row r="89" spans="1:8" ht="13.5">
      <c r="A89" s="8"/>
      <c r="B89" s="149"/>
      <c r="C89" s="153" t="s">
        <v>59</v>
      </c>
      <c r="D89" s="154"/>
      <c r="E89" s="53">
        <v>302.5</v>
      </c>
      <c r="F89" s="54">
        <f>IF($C$45&lt;=50,0,IF($C$45&gt;=101,50,$C$45-50))</f>
        <v>0</v>
      </c>
      <c r="G89" s="55">
        <f t="shared" si="2"/>
        <v>0</v>
      </c>
      <c r="H89" s="37"/>
    </row>
    <row r="90" spans="1:8" ht="13.5">
      <c r="A90" s="8"/>
      <c r="B90" s="149"/>
      <c r="C90" s="153" t="s">
        <v>60</v>
      </c>
      <c r="D90" s="154"/>
      <c r="E90" s="53">
        <v>324.5</v>
      </c>
      <c r="F90" s="54">
        <f>IF($C$45&lt;=100,0,IF($C$45&gt;=501,400,$C$45-100))</f>
        <v>0</v>
      </c>
      <c r="G90" s="55">
        <f t="shared" si="2"/>
        <v>0</v>
      </c>
      <c r="H90" s="37"/>
    </row>
    <row r="91" spans="1:8" ht="13.5">
      <c r="A91" s="8"/>
      <c r="B91" s="149"/>
      <c r="C91" s="153" t="s">
        <v>61</v>
      </c>
      <c r="D91" s="154"/>
      <c r="E91" s="53">
        <v>352</v>
      </c>
      <c r="F91" s="54">
        <f>IF($C$45&lt;=500,0,IF($C$45&gt;=1001,500,$C$45-500))</f>
        <v>0</v>
      </c>
      <c r="G91" s="55">
        <f t="shared" si="2"/>
        <v>0</v>
      </c>
      <c r="H91" s="37"/>
    </row>
    <row r="92" spans="1:8" ht="13.5">
      <c r="A92" s="8"/>
      <c r="B92" s="149"/>
      <c r="C92" s="155" t="s">
        <v>62</v>
      </c>
      <c r="D92" s="156"/>
      <c r="E92" s="53">
        <v>368.50000000000006</v>
      </c>
      <c r="F92" s="54">
        <f>IF($C$45&lt;=1000,0,IF($C$45&gt;=2001,1000,$C$45-1000))</f>
        <v>0</v>
      </c>
      <c r="G92" s="55">
        <f t="shared" si="2"/>
        <v>0</v>
      </c>
      <c r="H92" s="37"/>
    </row>
    <row r="93" spans="1:8" ht="14.25" thickBot="1">
      <c r="A93" s="8"/>
      <c r="B93" s="149"/>
      <c r="C93" s="142" t="s">
        <v>63</v>
      </c>
      <c r="D93" s="143"/>
      <c r="E93" s="56">
        <v>418.00000000000006</v>
      </c>
      <c r="F93" s="57">
        <f>IF($C$45&lt;=2000,0,IF($C$45&gt;=2001,$C$45-2000))</f>
        <v>0</v>
      </c>
      <c r="G93" s="58">
        <f t="shared" si="2"/>
        <v>0</v>
      </c>
      <c r="H93" s="37"/>
    </row>
    <row r="94" spans="1:8" ht="14.25" thickBot="1">
      <c r="A94" s="8"/>
      <c r="B94" s="150"/>
      <c r="C94" s="144" t="s">
        <v>64</v>
      </c>
      <c r="D94" s="145"/>
      <c r="E94" s="59"/>
      <c r="F94" s="60">
        <f>SUM(F85:F93)</f>
        <v>1</v>
      </c>
      <c r="G94" s="45">
        <f>SUM(G85:G93)</f>
        <v>34.1</v>
      </c>
      <c r="H94" s="37"/>
    </row>
    <row r="95" spans="1:8" ht="14.25" thickBot="1">
      <c r="A95" s="8"/>
      <c r="B95" s="61" t="s">
        <v>65</v>
      </c>
      <c r="C95" s="141"/>
      <c r="D95" s="141"/>
      <c r="E95" s="122"/>
      <c r="F95" s="122"/>
      <c r="G95" s="62">
        <f>ROUNDDOWN(G83+G94,0)</f>
        <v>793</v>
      </c>
      <c r="H95" s="37"/>
    </row>
    <row r="96" spans="1:8" ht="14.25" thickBot="1">
      <c r="A96" s="8"/>
      <c r="B96" s="37"/>
      <c r="C96" s="37"/>
      <c r="D96" s="37"/>
      <c r="E96" s="37"/>
      <c r="F96" s="37"/>
      <c r="G96" s="37"/>
      <c r="H96" s="37"/>
    </row>
    <row r="97" spans="1:8" ht="14.25" thickBot="1">
      <c r="A97" s="8"/>
      <c r="B97" s="146" t="s">
        <v>79</v>
      </c>
      <c r="C97" s="147"/>
      <c r="D97" s="147"/>
      <c r="E97" s="147"/>
      <c r="F97" s="147"/>
      <c r="G97" s="63" t="s">
        <v>49</v>
      </c>
      <c r="H97" s="37"/>
    </row>
    <row r="98" spans="1:8" ht="14.25" thickBot="1">
      <c r="A98" s="8"/>
      <c r="B98" s="41" t="s">
        <v>50</v>
      </c>
      <c r="C98" s="42" t="s">
        <v>9</v>
      </c>
      <c r="D98" s="43">
        <v>1</v>
      </c>
      <c r="E98" s="43" t="s">
        <v>51</v>
      </c>
      <c r="F98" s="44">
        <v>759</v>
      </c>
      <c r="G98" s="45">
        <f>D98*F98</f>
        <v>759</v>
      </c>
      <c r="H98" s="37"/>
    </row>
    <row r="99" spans="1:9" ht="14.25" thickBot="1">
      <c r="A99" s="8"/>
      <c r="B99" s="148" t="s">
        <v>52</v>
      </c>
      <c r="C99" s="144" t="s">
        <v>53</v>
      </c>
      <c r="D99" s="145"/>
      <c r="E99" s="43" t="s">
        <v>51</v>
      </c>
      <c r="F99" s="64" t="s">
        <v>80</v>
      </c>
      <c r="G99" s="65" t="s">
        <v>81</v>
      </c>
      <c r="H99" s="37"/>
      <c r="I99" s="5"/>
    </row>
    <row r="100" spans="1:9" ht="13.5">
      <c r="A100" s="8"/>
      <c r="B100" s="149"/>
      <c r="C100" s="151" t="s">
        <v>55</v>
      </c>
      <c r="D100" s="152"/>
      <c r="E100" s="50">
        <v>34.1</v>
      </c>
      <c r="F100" s="51">
        <f>IF($C$46&lt;=10,$C$46,IF($C$46&gt;=11,10,$C$46))</f>
        <v>2</v>
      </c>
      <c r="G100" s="52">
        <f>E100*F100</f>
        <v>68.2</v>
      </c>
      <c r="H100" s="37"/>
      <c r="I100" s="5"/>
    </row>
    <row r="101" spans="1:9" ht="13.5">
      <c r="A101" s="8"/>
      <c r="B101" s="149"/>
      <c r="C101" s="153" t="s">
        <v>56</v>
      </c>
      <c r="D101" s="154"/>
      <c r="E101" s="53">
        <v>111.1</v>
      </c>
      <c r="F101" s="54">
        <f>IF($C$46&lt;=10,0,IF($C$46&gt;=21,10,$C$46-10))</f>
        <v>0</v>
      </c>
      <c r="G101" s="55">
        <f aca="true" t="shared" si="3" ref="G101:G108">E101*F101</f>
        <v>0</v>
      </c>
      <c r="H101" s="37"/>
      <c r="I101" s="5"/>
    </row>
    <row r="102" spans="1:9" ht="13.5">
      <c r="A102" s="8"/>
      <c r="B102" s="149"/>
      <c r="C102" s="153" t="s">
        <v>57</v>
      </c>
      <c r="D102" s="154"/>
      <c r="E102" s="53">
        <v>181.50000000000003</v>
      </c>
      <c r="F102" s="54">
        <f>IF($C$46&lt;=20,0,IF($C$46&gt;=31,10,$C$46-20))</f>
        <v>0</v>
      </c>
      <c r="G102" s="55">
        <f t="shared" si="3"/>
        <v>0</v>
      </c>
      <c r="H102" s="37"/>
      <c r="I102" s="5"/>
    </row>
    <row r="103" spans="1:9" ht="13.5">
      <c r="A103" s="8"/>
      <c r="B103" s="149"/>
      <c r="C103" s="153" t="s">
        <v>58</v>
      </c>
      <c r="D103" s="154"/>
      <c r="E103" s="53">
        <v>253.00000000000003</v>
      </c>
      <c r="F103" s="54">
        <f>IF($C$46&lt;=30,0,IF($C$46&gt;=51,20,$C$46-30))</f>
        <v>0</v>
      </c>
      <c r="G103" s="55">
        <f t="shared" si="3"/>
        <v>0</v>
      </c>
      <c r="H103" s="37"/>
      <c r="I103" s="5"/>
    </row>
    <row r="104" spans="1:9" ht="13.5">
      <c r="A104" s="8"/>
      <c r="B104" s="149"/>
      <c r="C104" s="153" t="s">
        <v>59</v>
      </c>
      <c r="D104" s="154"/>
      <c r="E104" s="53">
        <v>302.5</v>
      </c>
      <c r="F104" s="54">
        <f>IF($C$46&lt;=50,0,IF($C$46&gt;=101,50,$C$46-50))</f>
        <v>0</v>
      </c>
      <c r="G104" s="55">
        <f t="shared" si="3"/>
        <v>0</v>
      </c>
      <c r="H104" s="37"/>
      <c r="I104" s="5"/>
    </row>
    <row r="105" spans="1:9" ht="13.5">
      <c r="A105" s="8"/>
      <c r="B105" s="149"/>
      <c r="C105" s="153" t="s">
        <v>60</v>
      </c>
      <c r="D105" s="154"/>
      <c r="E105" s="53">
        <v>324.5</v>
      </c>
      <c r="F105" s="54">
        <f>IF($C$46&lt;=100,0,IF($C$46&gt;=501,400,$C$46-100))</f>
        <v>0</v>
      </c>
      <c r="G105" s="55">
        <f t="shared" si="3"/>
        <v>0</v>
      </c>
      <c r="H105" s="37"/>
      <c r="I105" s="5"/>
    </row>
    <row r="106" spans="1:9" ht="13.5">
      <c r="A106" s="8"/>
      <c r="B106" s="149"/>
      <c r="C106" s="153" t="s">
        <v>61</v>
      </c>
      <c r="D106" s="154"/>
      <c r="E106" s="53">
        <v>352</v>
      </c>
      <c r="F106" s="54">
        <f>IF($C$46&lt;=500,0,IF($C$46&gt;=1001,500,$C$46-500))</f>
        <v>0</v>
      </c>
      <c r="G106" s="55">
        <f t="shared" si="3"/>
        <v>0</v>
      </c>
      <c r="H106" s="37"/>
      <c r="I106" s="5"/>
    </row>
    <row r="107" spans="1:9" ht="13.5">
      <c r="A107" s="8"/>
      <c r="B107" s="149"/>
      <c r="C107" s="155" t="s">
        <v>62</v>
      </c>
      <c r="D107" s="156"/>
      <c r="E107" s="53">
        <v>368.50000000000006</v>
      </c>
      <c r="F107" s="54">
        <f>IF($C$46&lt;=1000,0,IF($C$46&gt;=2001,1000,$C$46-1000))</f>
        <v>0</v>
      </c>
      <c r="G107" s="55">
        <f t="shared" si="3"/>
        <v>0</v>
      </c>
      <c r="H107" s="37"/>
      <c r="I107" s="5"/>
    </row>
    <row r="108" spans="1:9" ht="14.25" thickBot="1">
      <c r="A108" s="8"/>
      <c r="B108" s="149"/>
      <c r="C108" s="142" t="s">
        <v>63</v>
      </c>
      <c r="D108" s="143"/>
      <c r="E108" s="56">
        <v>418.00000000000006</v>
      </c>
      <c r="F108" s="57">
        <f>IF($C$46&lt;=2000,0,IF($C$46&gt;=2001,$C$46-2000))</f>
        <v>0</v>
      </c>
      <c r="G108" s="58">
        <f t="shared" si="3"/>
        <v>0</v>
      </c>
      <c r="H108" s="37"/>
      <c r="I108" s="5"/>
    </row>
    <row r="109" spans="1:9" ht="14.25" thickBot="1">
      <c r="A109" s="8"/>
      <c r="B109" s="150"/>
      <c r="C109" s="144" t="s">
        <v>64</v>
      </c>
      <c r="D109" s="145"/>
      <c r="E109" s="59"/>
      <c r="F109" s="60">
        <f>SUM(F100:F108)</f>
        <v>2</v>
      </c>
      <c r="G109" s="45">
        <f>SUM(G100:G108)</f>
        <v>68.2</v>
      </c>
      <c r="H109" s="37"/>
      <c r="I109" s="5"/>
    </row>
    <row r="110" spans="1:9" ht="14.25" thickBot="1">
      <c r="A110" s="8"/>
      <c r="B110" s="66" t="s">
        <v>65</v>
      </c>
      <c r="C110" s="140"/>
      <c r="D110" s="141"/>
      <c r="E110" s="122"/>
      <c r="F110" s="122"/>
      <c r="G110" s="67">
        <f>ROUNDDOWN(G98+G109,0)</f>
        <v>827</v>
      </c>
      <c r="H110" s="37"/>
      <c r="I110" s="5"/>
    </row>
    <row r="111" spans="1:9" ht="14.25" thickBot="1">
      <c r="A111" s="38"/>
      <c r="B111" s="38"/>
      <c r="C111" s="38"/>
      <c r="D111" s="38"/>
      <c r="E111" s="38"/>
      <c r="F111" s="38"/>
      <c r="G111" s="38"/>
      <c r="H111" s="39"/>
      <c r="I111" s="5"/>
    </row>
    <row r="112" spans="1:9" ht="14.25" thickTop="1">
      <c r="A112" s="5"/>
      <c r="B112" s="5"/>
      <c r="C112" s="5"/>
      <c r="D112" s="5"/>
      <c r="E112" s="5"/>
      <c r="F112" s="5"/>
      <c r="G112" s="5"/>
      <c r="H112" s="5"/>
      <c r="I112" s="5"/>
    </row>
    <row r="113" spans="1:9" ht="13.5">
      <c r="A113" s="99" t="s">
        <v>24</v>
      </c>
      <c r="B113" s="99"/>
      <c r="C113" s="99"/>
      <c r="D113" s="99"/>
      <c r="E113" s="99"/>
      <c r="F113" s="99"/>
      <c r="G113" s="99"/>
      <c r="H113" s="99"/>
      <c r="I113" s="99"/>
    </row>
    <row r="114" spans="1:9" ht="14.25" thickBot="1">
      <c r="A114" s="3"/>
      <c r="B114" s="3"/>
      <c r="C114" s="3"/>
      <c r="D114" s="3"/>
      <c r="E114" s="3"/>
      <c r="F114" s="3"/>
      <c r="G114" s="3"/>
      <c r="H114" s="3"/>
      <c r="I114" s="3"/>
    </row>
    <row r="115" spans="1:9" ht="14.25" thickBot="1">
      <c r="A115" s="157" t="s">
        <v>31</v>
      </c>
      <c r="B115" s="72"/>
      <c r="C115" s="160" t="s">
        <v>66</v>
      </c>
      <c r="D115" s="161"/>
      <c r="E115" s="49" t="s">
        <v>36</v>
      </c>
      <c r="F115" s="3"/>
      <c r="G115" s="3"/>
      <c r="H115" s="3"/>
      <c r="I115" s="3"/>
    </row>
    <row r="116" spans="1:9" ht="13.5">
      <c r="A116" s="158"/>
      <c r="B116" s="78" t="s">
        <v>38</v>
      </c>
      <c r="C116" s="76">
        <f>C121</f>
        <v>3</v>
      </c>
      <c r="D116" s="32" t="s">
        <v>44</v>
      </c>
      <c r="E116" s="79">
        <f>G140</f>
        <v>861</v>
      </c>
      <c r="F116" s="3"/>
      <c r="G116" s="3"/>
      <c r="H116" s="3"/>
      <c r="I116" s="3"/>
    </row>
    <row r="117" spans="1:9" ht="14.25" thickBot="1">
      <c r="A117" s="158"/>
      <c r="B117" s="73" t="s">
        <v>41</v>
      </c>
      <c r="C117" s="77">
        <f>C122</f>
        <v>3</v>
      </c>
      <c r="D117" s="74" t="s">
        <v>44</v>
      </c>
      <c r="E117" s="80">
        <f>G155</f>
        <v>861</v>
      </c>
      <c r="F117" s="3"/>
      <c r="G117" s="3"/>
      <c r="H117" s="3"/>
      <c r="I117" s="3"/>
    </row>
    <row r="118" spans="1:9" ht="14.25" thickBot="1">
      <c r="A118" s="159"/>
      <c r="B118" s="162" t="s">
        <v>42</v>
      </c>
      <c r="C118" s="163"/>
      <c r="D118" s="163"/>
      <c r="E118" s="75">
        <f>SUM(E116:E117)</f>
        <v>1722</v>
      </c>
      <c r="F118" s="3"/>
      <c r="G118" s="3"/>
      <c r="H118" s="3"/>
      <c r="I118" s="3"/>
    </row>
    <row r="119" spans="1:9" ht="14.25" thickBot="1">
      <c r="A119" s="5"/>
      <c r="B119" s="5"/>
      <c r="C119" s="5"/>
      <c r="D119" s="5"/>
      <c r="E119" s="5"/>
      <c r="F119" s="5"/>
      <c r="G119" s="5"/>
      <c r="H119" s="5"/>
      <c r="I119" s="5"/>
    </row>
    <row r="120" spans="1:9" ht="14.25" thickBot="1">
      <c r="A120" s="5"/>
      <c r="B120" s="170" t="s">
        <v>67</v>
      </c>
      <c r="C120" s="171"/>
      <c r="D120" s="172"/>
      <c r="E120" s="5"/>
      <c r="F120" s="5"/>
      <c r="G120" s="5"/>
      <c r="H120" s="5"/>
      <c r="I120" s="5"/>
    </row>
    <row r="121" spans="1:9" ht="13.5">
      <c r="A121" s="5"/>
      <c r="B121" s="91" t="s">
        <v>68</v>
      </c>
      <c r="C121" s="92">
        <f>ROUNDDOWN(F16/2,0)</f>
        <v>3</v>
      </c>
      <c r="D121" s="85" t="s">
        <v>44</v>
      </c>
      <c r="E121" s="5"/>
      <c r="F121" s="5"/>
      <c r="G121" s="5"/>
      <c r="H121" s="5"/>
      <c r="I121" s="5"/>
    </row>
    <row r="122" spans="1:9" ht="14.25" thickBot="1">
      <c r="A122" s="5"/>
      <c r="B122" s="68" t="s">
        <v>69</v>
      </c>
      <c r="C122" s="93">
        <f>ROUNDUP(F16/2,0)</f>
        <v>3</v>
      </c>
      <c r="D122" s="34" t="s">
        <v>44</v>
      </c>
      <c r="E122" s="5"/>
      <c r="F122" s="5"/>
      <c r="G122" s="5"/>
      <c r="H122" s="5"/>
      <c r="I122" s="5"/>
    </row>
    <row r="123" spans="1:9" ht="13.5">
      <c r="A123" s="5"/>
      <c r="B123" s="165" t="s">
        <v>46</v>
      </c>
      <c r="C123" s="166"/>
      <c r="D123" s="166"/>
      <c r="E123" s="166"/>
      <c r="F123" s="166"/>
      <c r="G123" s="166"/>
      <c r="H123" s="166"/>
      <c r="I123" s="5"/>
    </row>
    <row r="124" spans="1:9" ht="13.5">
      <c r="A124" s="5"/>
      <c r="B124" s="165" t="s">
        <v>47</v>
      </c>
      <c r="C124" s="166"/>
      <c r="D124" s="166"/>
      <c r="E124" s="166"/>
      <c r="F124" s="166"/>
      <c r="G124" s="166"/>
      <c r="H124" s="166"/>
      <c r="I124" s="5"/>
    </row>
    <row r="126" spans="1:9" ht="14.25" thickBot="1">
      <c r="A126" s="5"/>
      <c r="B126" s="167" t="s">
        <v>70</v>
      </c>
      <c r="C126" s="167"/>
      <c r="D126" s="167"/>
      <c r="E126" s="167"/>
      <c r="F126" s="167"/>
      <c r="G126" s="167"/>
      <c r="H126" s="5"/>
      <c r="I126" s="5"/>
    </row>
    <row r="127" spans="1:9" ht="14.25" thickBot="1">
      <c r="A127" s="5"/>
      <c r="B127" s="168" t="s">
        <v>71</v>
      </c>
      <c r="C127" s="169"/>
      <c r="D127" s="169"/>
      <c r="E127" s="169"/>
      <c r="F127" s="169"/>
      <c r="G127" s="40" t="s">
        <v>49</v>
      </c>
      <c r="H127" s="5"/>
      <c r="I127" s="5"/>
    </row>
    <row r="128" spans="1:9" ht="14.25" thickBot="1">
      <c r="A128" s="5"/>
      <c r="B128" s="41" t="s">
        <v>50</v>
      </c>
      <c r="C128" s="46" t="s">
        <v>9</v>
      </c>
      <c r="D128" s="43">
        <v>1</v>
      </c>
      <c r="E128" s="47" t="s">
        <v>51</v>
      </c>
      <c r="F128" s="44">
        <v>759</v>
      </c>
      <c r="G128" s="45">
        <f>D128*F128</f>
        <v>759</v>
      </c>
      <c r="H128" s="5"/>
      <c r="I128" s="5"/>
    </row>
    <row r="129" spans="1:9" ht="14.25" thickBot="1">
      <c r="A129" s="5"/>
      <c r="B129" s="149" t="s">
        <v>52</v>
      </c>
      <c r="C129" s="160" t="s">
        <v>53</v>
      </c>
      <c r="D129" s="164"/>
      <c r="E129" s="47" t="s">
        <v>51</v>
      </c>
      <c r="F129" s="48" t="s">
        <v>80</v>
      </c>
      <c r="G129" s="49" t="s">
        <v>81</v>
      </c>
      <c r="H129" s="5"/>
      <c r="I129" s="5"/>
    </row>
    <row r="130" spans="1:9" ht="13.5">
      <c r="A130" s="5"/>
      <c r="B130" s="149"/>
      <c r="C130" s="151" t="s">
        <v>55</v>
      </c>
      <c r="D130" s="152"/>
      <c r="E130" s="50">
        <v>34.1</v>
      </c>
      <c r="F130" s="51">
        <f>IF($C$121&lt;=10,$C$121,IF($C$121&gt;=11,10,$C$121))</f>
        <v>3</v>
      </c>
      <c r="G130" s="52">
        <f>E130*F130</f>
        <v>102.30000000000001</v>
      </c>
      <c r="H130" s="5"/>
      <c r="I130" s="5"/>
    </row>
    <row r="131" spans="2:7" ht="13.5">
      <c r="B131" s="149"/>
      <c r="C131" s="153" t="s">
        <v>56</v>
      </c>
      <c r="D131" s="154"/>
      <c r="E131" s="53">
        <v>111.1</v>
      </c>
      <c r="F131" s="54">
        <f>IF($C$121&lt;=10,0,IF($C$121&gt;=21,10,$C$121-10))</f>
        <v>0</v>
      </c>
      <c r="G131" s="55">
        <f aca="true" t="shared" si="4" ref="G131:G138">E131*F131</f>
        <v>0</v>
      </c>
    </row>
    <row r="132" spans="2:7" ht="13.5">
      <c r="B132" s="149"/>
      <c r="C132" s="153" t="s">
        <v>57</v>
      </c>
      <c r="D132" s="154"/>
      <c r="E132" s="53">
        <v>181.50000000000003</v>
      </c>
      <c r="F132" s="54">
        <f>IF($C$121&lt;=20,0,IF($C$121&gt;=31,10,$C$121-20))</f>
        <v>0</v>
      </c>
      <c r="G132" s="55">
        <f t="shared" si="4"/>
        <v>0</v>
      </c>
    </row>
    <row r="133" spans="2:7" ht="13.5">
      <c r="B133" s="149"/>
      <c r="C133" s="153" t="s">
        <v>58</v>
      </c>
      <c r="D133" s="154"/>
      <c r="E133" s="53">
        <v>253.00000000000003</v>
      </c>
      <c r="F133" s="54">
        <f>IF($C$121&lt;=30,0,IF($C$121&gt;=51,20,$C$121-30))</f>
        <v>0</v>
      </c>
      <c r="G133" s="55">
        <f t="shared" si="4"/>
        <v>0</v>
      </c>
    </row>
    <row r="134" spans="2:7" ht="13.5">
      <c r="B134" s="149"/>
      <c r="C134" s="153" t="s">
        <v>59</v>
      </c>
      <c r="D134" s="154"/>
      <c r="E134" s="53">
        <v>302.5</v>
      </c>
      <c r="F134" s="54">
        <f>IF($C$121&lt;=50,0,IF($C$121&gt;=101,50,$C$121-50))</f>
        <v>0</v>
      </c>
      <c r="G134" s="55">
        <f t="shared" si="4"/>
        <v>0</v>
      </c>
    </row>
    <row r="135" spans="2:7" ht="13.5">
      <c r="B135" s="149"/>
      <c r="C135" s="153" t="s">
        <v>60</v>
      </c>
      <c r="D135" s="154"/>
      <c r="E135" s="53">
        <v>324.5</v>
      </c>
      <c r="F135" s="54">
        <f>IF($C$121&lt;=100,0,IF($C$121&gt;=501,400,$C$121-100))</f>
        <v>0</v>
      </c>
      <c r="G135" s="55">
        <f t="shared" si="4"/>
        <v>0</v>
      </c>
    </row>
    <row r="136" spans="2:7" ht="13.5">
      <c r="B136" s="149"/>
      <c r="C136" s="153" t="s">
        <v>61</v>
      </c>
      <c r="D136" s="154"/>
      <c r="E136" s="53">
        <v>352</v>
      </c>
      <c r="F136" s="54">
        <f>IF($C$121&lt;=500,0,IF($C$121&gt;=1001,500,$C$121-500))</f>
        <v>0</v>
      </c>
      <c r="G136" s="55">
        <f t="shared" si="4"/>
        <v>0</v>
      </c>
    </row>
    <row r="137" spans="2:7" ht="13.5">
      <c r="B137" s="149"/>
      <c r="C137" s="155" t="s">
        <v>62</v>
      </c>
      <c r="D137" s="156"/>
      <c r="E137" s="53">
        <v>368.50000000000006</v>
      </c>
      <c r="F137" s="54">
        <f>IF($C$121&lt;=1000,0,IF($C$121&gt;=2001,1000,$C$121-1000))</f>
        <v>0</v>
      </c>
      <c r="G137" s="55">
        <f t="shared" si="4"/>
        <v>0</v>
      </c>
    </row>
    <row r="138" spans="2:7" ht="14.25" thickBot="1">
      <c r="B138" s="149"/>
      <c r="C138" s="142" t="s">
        <v>63</v>
      </c>
      <c r="D138" s="143"/>
      <c r="E138" s="56">
        <v>418.00000000000006</v>
      </c>
      <c r="F138" s="57">
        <f>IF($C$121&lt;=2000,0,IF($C$121&gt;=2001,$C$121-2000))</f>
        <v>0</v>
      </c>
      <c r="G138" s="58">
        <f t="shared" si="4"/>
        <v>0</v>
      </c>
    </row>
    <row r="139" spans="2:7" ht="14.25" thickBot="1">
      <c r="B139" s="150"/>
      <c r="C139" s="144" t="s">
        <v>64</v>
      </c>
      <c r="D139" s="145"/>
      <c r="E139" s="59"/>
      <c r="F139" s="69">
        <f>SUM(F130:F138)</f>
        <v>3</v>
      </c>
      <c r="G139" s="45">
        <f>SUM(G130:G138)</f>
        <v>102.30000000000001</v>
      </c>
    </row>
    <row r="140" spans="2:7" ht="14.25" thickBot="1">
      <c r="B140" s="61" t="s">
        <v>65</v>
      </c>
      <c r="C140" s="141"/>
      <c r="D140" s="141"/>
      <c r="E140" s="122"/>
      <c r="F140" s="122"/>
      <c r="G140" s="62">
        <f>ROUNDDOWN(G128+G139,0)</f>
        <v>861</v>
      </c>
    </row>
    <row r="141" spans="2:7" ht="14.25" thickBot="1">
      <c r="B141" s="5"/>
      <c r="C141" s="5"/>
      <c r="D141" s="5"/>
      <c r="E141" s="5"/>
      <c r="F141" s="5"/>
      <c r="G141" s="5"/>
    </row>
    <row r="142" spans="2:7" ht="14.25" thickBot="1">
      <c r="B142" s="146" t="s">
        <v>72</v>
      </c>
      <c r="C142" s="147"/>
      <c r="D142" s="147"/>
      <c r="E142" s="147"/>
      <c r="F142" s="147"/>
      <c r="G142" s="63" t="s">
        <v>49</v>
      </c>
    </row>
    <row r="143" spans="2:7" ht="14.25" thickBot="1">
      <c r="B143" s="41" t="s">
        <v>50</v>
      </c>
      <c r="C143" s="46" t="s">
        <v>9</v>
      </c>
      <c r="D143" s="47">
        <v>1</v>
      </c>
      <c r="E143" s="47" t="s">
        <v>51</v>
      </c>
      <c r="F143" s="70">
        <v>759</v>
      </c>
      <c r="G143" s="71">
        <f>D143*F143</f>
        <v>759</v>
      </c>
    </row>
    <row r="144" spans="2:7" ht="14.25" thickBot="1">
      <c r="B144" s="148" t="s">
        <v>52</v>
      </c>
      <c r="C144" s="144" t="s">
        <v>53</v>
      </c>
      <c r="D144" s="145"/>
      <c r="E144" s="43" t="s">
        <v>51</v>
      </c>
      <c r="F144" s="64" t="s">
        <v>80</v>
      </c>
      <c r="G144" s="65" t="s">
        <v>81</v>
      </c>
    </row>
    <row r="145" spans="2:7" ht="13.5">
      <c r="B145" s="149"/>
      <c r="C145" s="151" t="s">
        <v>55</v>
      </c>
      <c r="D145" s="152"/>
      <c r="E145" s="50">
        <v>34.1</v>
      </c>
      <c r="F145" s="51">
        <f>IF($C$122&lt;=10,$C$122,IF($C$122&gt;=11,10,$C$122))</f>
        <v>3</v>
      </c>
      <c r="G145" s="52">
        <f>E145*F145</f>
        <v>102.30000000000001</v>
      </c>
    </row>
    <row r="146" spans="2:7" ht="13.5">
      <c r="B146" s="149"/>
      <c r="C146" s="153" t="s">
        <v>56</v>
      </c>
      <c r="D146" s="154"/>
      <c r="E146" s="53">
        <v>111.1</v>
      </c>
      <c r="F146" s="54">
        <f>IF($C$122&lt;=10,0,IF($C$122&gt;=21,10,$C$122-10))</f>
        <v>0</v>
      </c>
      <c r="G146" s="55">
        <f aca="true" t="shared" si="5" ref="G146:G153">E146*F146</f>
        <v>0</v>
      </c>
    </row>
    <row r="147" spans="2:7" ht="13.5">
      <c r="B147" s="149"/>
      <c r="C147" s="153" t="s">
        <v>57</v>
      </c>
      <c r="D147" s="154"/>
      <c r="E147" s="53">
        <v>181.50000000000003</v>
      </c>
      <c r="F147" s="54">
        <f>IF($C$122&lt;=20,0,IF($C$122&gt;=31,10,$C$122-20))</f>
        <v>0</v>
      </c>
      <c r="G147" s="55">
        <f t="shared" si="5"/>
        <v>0</v>
      </c>
    </row>
    <row r="148" spans="2:7" ht="13.5">
      <c r="B148" s="149"/>
      <c r="C148" s="153" t="s">
        <v>58</v>
      </c>
      <c r="D148" s="154"/>
      <c r="E148" s="53">
        <v>253.00000000000003</v>
      </c>
      <c r="F148" s="54">
        <f>IF($C$122&lt;=30,0,IF($C$122&gt;=51,20,$C$122-30))</f>
        <v>0</v>
      </c>
      <c r="G148" s="55">
        <f t="shared" si="5"/>
        <v>0</v>
      </c>
    </row>
    <row r="149" spans="2:7" ht="13.5">
      <c r="B149" s="149"/>
      <c r="C149" s="153" t="s">
        <v>59</v>
      </c>
      <c r="D149" s="154"/>
      <c r="E149" s="53">
        <v>302.5</v>
      </c>
      <c r="F149" s="54">
        <f>IF($C$122&lt;=50,0,IF($C$122&gt;=101,50,$C$122-50))</f>
        <v>0</v>
      </c>
      <c r="G149" s="55">
        <f t="shared" si="5"/>
        <v>0</v>
      </c>
    </row>
    <row r="150" spans="2:7" ht="13.5">
      <c r="B150" s="149"/>
      <c r="C150" s="153" t="s">
        <v>60</v>
      </c>
      <c r="D150" s="154"/>
      <c r="E150" s="53">
        <v>324.5</v>
      </c>
      <c r="F150" s="54">
        <f>IF($C$122&lt;=100,0,IF($C$122&gt;=501,400,$C$122-100))</f>
        <v>0</v>
      </c>
      <c r="G150" s="55">
        <f t="shared" si="5"/>
        <v>0</v>
      </c>
    </row>
    <row r="151" spans="2:7" ht="13.5">
      <c r="B151" s="149"/>
      <c r="C151" s="153" t="s">
        <v>61</v>
      </c>
      <c r="D151" s="154"/>
      <c r="E151" s="53">
        <v>352</v>
      </c>
      <c r="F151" s="54">
        <f>IF($C$122&lt;=500,0,IF($C$122&gt;=1001,500,$C$122-500))</f>
        <v>0</v>
      </c>
      <c r="G151" s="55">
        <f t="shared" si="5"/>
        <v>0</v>
      </c>
    </row>
    <row r="152" spans="2:7" ht="13.5">
      <c r="B152" s="149"/>
      <c r="C152" s="155" t="s">
        <v>62</v>
      </c>
      <c r="D152" s="156"/>
      <c r="E152" s="53">
        <v>368.50000000000006</v>
      </c>
      <c r="F152" s="54">
        <f>IF($C$122&lt;=1000,0,IF($C$122&gt;=2001,1000,$C$122-1000))</f>
        <v>0</v>
      </c>
      <c r="G152" s="55">
        <f t="shared" si="5"/>
        <v>0</v>
      </c>
    </row>
    <row r="153" spans="2:7" ht="14.25" thickBot="1">
      <c r="B153" s="149"/>
      <c r="C153" s="142" t="s">
        <v>63</v>
      </c>
      <c r="D153" s="143"/>
      <c r="E153" s="56">
        <v>418.00000000000006</v>
      </c>
      <c r="F153" s="57">
        <f>IF($C$122&lt;=2000,0,IF($C$122&gt;=2001,$C$122-2000))</f>
        <v>0</v>
      </c>
      <c r="G153" s="58">
        <f t="shared" si="5"/>
        <v>0</v>
      </c>
    </row>
    <row r="154" spans="2:7" ht="14.25" thickBot="1">
      <c r="B154" s="150"/>
      <c r="C154" s="144" t="s">
        <v>64</v>
      </c>
      <c r="D154" s="145"/>
      <c r="E154" s="59"/>
      <c r="F154" s="60">
        <f>SUM(F145:F153)</f>
        <v>3</v>
      </c>
      <c r="G154" s="45">
        <f>SUM(G145:G153)</f>
        <v>102.30000000000001</v>
      </c>
    </row>
    <row r="155" spans="2:7" ht="14.25" thickBot="1">
      <c r="B155" s="66" t="s">
        <v>65</v>
      </c>
      <c r="C155" s="140"/>
      <c r="D155" s="141"/>
      <c r="E155" s="122"/>
      <c r="F155" s="122"/>
      <c r="G155" s="67">
        <f>ROUNDDOWN(G143+G154,0)</f>
        <v>861</v>
      </c>
    </row>
  </sheetData>
  <sheetProtection password="96B1" sheet="1" objects="1" scenarios="1"/>
  <mergeCells count="131">
    <mergeCell ref="B22:H22"/>
    <mergeCell ref="B23:H23"/>
    <mergeCell ref="B35:B36"/>
    <mergeCell ref="B37:F37"/>
    <mergeCell ref="B40:D40"/>
    <mergeCell ref="B33:B34"/>
    <mergeCell ref="B27:C27"/>
    <mergeCell ref="C61:D61"/>
    <mergeCell ref="B49:H49"/>
    <mergeCell ref="B51:G51"/>
    <mergeCell ref="B54:B64"/>
    <mergeCell ref="C54:D54"/>
    <mergeCell ref="C55:D55"/>
    <mergeCell ref="C56:D56"/>
    <mergeCell ref="C58:D58"/>
    <mergeCell ref="C59:D59"/>
    <mergeCell ref="C60:D60"/>
    <mergeCell ref="A113:I113"/>
    <mergeCell ref="A31:A37"/>
    <mergeCell ref="B31:B32"/>
    <mergeCell ref="C31:E31"/>
    <mergeCell ref="F31:F32"/>
    <mergeCell ref="C32:D32"/>
    <mergeCell ref="C62:D62"/>
    <mergeCell ref="C76:D76"/>
    <mergeCell ref="C77:D77"/>
    <mergeCell ref="C57:D57"/>
    <mergeCell ref="A5:H5"/>
    <mergeCell ref="B52:F52"/>
    <mergeCell ref="B48:H48"/>
    <mergeCell ref="B24:H24"/>
    <mergeCell ref="F18:G18"/>
    <mergeCell ref="B19:H19"/>
    <mergeCell ref="B21:H21"/>
    <mergeCell ref="B44:D44"/>
    <mergeCell ref="B20:H20"/>
    <mergeCell ref="B25:H25"/>
    <mergeCell ref="F16:G17"/>
    <mergeCell ref="H16:H17"/>
    <mergeCell ref="A1:H1"/>
    <mergeCell ref="A2:H2"/>
    <mergeCell ref="A4:H4"/>
    <mergeCell ref="A6:H6"/>
    <mergeCell ref="A7:H7"/>
    <mergeCell ref="A8:H8"/>
    <mergeCell ref="A9:H9"/>
    <mergeCell ref="A10:H10"/>
    <mergeCell ref="C64:D64"/>
    <mergeCell ref="C88:D88"/>
    <mergeCell ref="C89:D89"/>
    <mergeCell ref="C63:D63"/>
    <mergeCell ref="A11:H11"/>
    <mergeCell ref="B15:E15"/>
    <mergeCell ref="F15:G15"/>
    <mergeCell ref="B16:E16"/>
    <mergeCell ref="A13:H13"/>
    <mergeCell ref="B17:E17"/>
    <mergeCell ref="C90:D90"/>
    <mergeCell ref="C91:D91"/>
    <mergeCell ref="C92:D92"/>
    <mergeCell ref="C65:F65"/>
    <mergeCell ref="B67:F67"/>
    <mergeCell ref="C72:D72"/>
    <mergeCell ref="C80:F80"/>
    <mergeCell ref="C70:D70"/>
    <mergeCell ref="C71:D71"/>
    <mergeCell ref="B120:D120"/>
    <mergeCell ref="B69:B79"/>
    <mergeCell ref="C69:D69"/>
    <mergeCell ref="B82:F82"/>
    <mergeCell ref="B84:B94"/>
    <mergeCell ref="C84:D84"/>
    <mergeCell ref="C85:D85"/>
    <mergeCell ref="C86:D86"/>
    <mergeCell ref="C87:D87"/>
    <mergeCell ref="C109:D109"/>
    <mergeCell ref="C138:D138"/>
    <mergeCell ref="C73:D73"/>
    <mergeCell ref="C74:D74"/>
    <mergeCell ref="C75:D75"/>
    <mergeCell ref="B123:H123"/>
    <mergeCell ref="B124:H124"/>
    <mergeCell ref="B126:G126"/>
    <mergeCell ref="B127:F127"/>
    <mergeCell ref="C78:D78"/>
    <mergeCell ref="C79:D79"/>
    <mergeCell ref="B129:B139"/>
    <mergeCell ref="C129:D129"/>
    <mergeCell ref="C130:D130"/>
    <mergeCell ref="C131:D131"/>
    <mergeCell ref="C132:D132"/>
    <mergeCell ref="C133:D133"/>
    <mergeCell ref="C134:D134"/>
    <mergeCell ref="C135:D135"/>
    <mergeCell ref="C136:D136"/>
    <mergeCell ref="C137:D137"/>
    <mergeCell ref="B142:F142"/>
    <mergeCell ref="B144:B154"/>
    <mergeCell ref="C144:D144"/>
    <mergeCell ref="C145:D145"/>
    <mergeCell ref="C146:D146"/>
    <mergeCell ref="C147:D147"/>
    <mergeCell ref="C148:D148"/>
    <mergeCell ref="C149:D149"/>
    <mergeCell ref="C154:D154"/>
    <mergeCell ref="C155:F155"/>
    <mergeCell ref="A115:A118"/>
    <mergeCell ref="C115:D115"/>
    <mergeCell ref="B118:D118"/>
    <mergeCell ref="C150:D150"/>
    <mergeCell ref="C151:D151"/>
    <mergeCell ref="C152:D152"/>
    <mergeCell ref="C153:D153"/>
    <mergeCell ref="C139:D139"/>
    <mergeCell ref="C140:F140"/>
    <mergeCell ref="C103:D103"/>
    <mergeCell ref="C104:D104"/>
    <mergeCell ref="C105:D105"/>
    <mergeCell ref="C106:D106"/>
    <mergeCell ref="C107:D107"/>
    <mergeCell ref="C108:D108"/>
    <mergeCell ref="C110:F110"/>
    <mergeCell ref="C93:D93"/>
    <mergeCell ref="C94:D94"/>
    <mergeCell ref="C95:F95"/>
    <mergeCell ref="B97:F97"/>
    <mergeCell ref="B99:B109"/>
    <mergeCell ref="C99:D99"/>
    <mergeCell ref="C100:D100"/>
    <mergeCell ref="C101:D101"/>
    <mergeCell ref="C102:D102"/>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船橋市役所</dc:creator>
  <cp:keywords/>
  <dc:description/>
  <cp:lastModifiedBy>宇佐見　恭史</cp:lastModifiedBy>
  <cp:lastPrinted>2013-06-21T09:06:48Z</cp:lastPrinted>
  <dcterms:created xsi:type="dcterms:W3CDTF">2011-07-29T01:10:54Z</dcterms:created>
  <dcterms:modified xsi:type="dcterms:W3CDTF">2020-07-08T06:48:28Z</dcterms:modified>
  <cp:category/>
  <cp:version/>
  <cp:contentType/>
  <cp:contentStatus/>
</cp:coreProperties>
</file>